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iculum Master" sheetId="1" r:id="rId1"/>
    <sheet name="Student Master" sheetId="2" r:id="rId2"/>
    <sheet name="Faculty Master" sheetId="3" r:id="rId3"/>
    <sheet name="Faculty Utilization" sheetId="4" r:id="rId4"/>
    <sheet name="Assumptions" sheetId="5" r:id="rId5"/>
  </sheets>
  <definedNames>
    <definedName name="_xlnm._FilterDatabase" localSheetId="0" hidden="1">'Curriculum Master'!$A$1:$R$57</definedName>
    <definedName name="_xlnm._FilterDatabase" localSheetId="2" hidden="1">'Faculty Master'!$A$1:$L$21</definedName>
    <definedName name="_xlnm._FilterDatabase" localSheetId="3" hidden="1">'Faculty Utilization'!$A$1:$T$91</definedName>
    <definedName name="_xlnm._FilterDatabase" localSheetId="1" hidden="1">'Student Master'!$A$1:$AB$121</definedName>
    <definedName name="FacultyCreditHoursPerCredit">Assumptions!$B$4</definedName>
    <definedName name="FacultyGoal">Assumptions!$B$5</definedName>
    <definedName name="MinutesPerSession">Assumptions!$B$3</definedName>
    <definedName name="SessionsPerCredit">Assumptions!$B$2</definedName>
  </definedNames>
  <calcPr calcId="124519" fullCalcOnLoad="1"/>
</workbook>
</file>

<file path=xl/sharedStrings.xml><?xml version="1.0" encoding="utf-8"?>
<sst xmlns="http://schemas.openxmlformats.org/spreadsheetml/2006/main" count="3911" uniqueCount="1208">
  <si>
    <t>Academic Year</t>
  </si>
  <si>
    <t>Programme Year</t>
  </si>
  <si>
    <t>Semester</t>
  </si>
  <si>
    <t>Subject Code</t>
  </si>
  <si>
    <t>Subject</t>
  </si>
  <si>
    <t>Subject Area</t>
  </si>
  <si>
    <t>Credits</t>
  </si>
  <si>
    <t>Number of Sessions</t>
  </si>
  <si>
    <t>Minutes per Session</t>
  </si>
  <si>
    <t>Total Minutes Taught</t>
  </si>
  <si>
    <t>Hours Taught</t>
  </si>
  <si>
    <t>Faculty Credit Hours</t>
  </si>
  <si>
    <t>Number of Sections</t>
  </si>
  <si>
    <t>Type</t>
  </si>
  <si>
    <t>Elective Group</t>
  </si>
  <si>
    <t>Assessment</t>
  </si>
  <si>
    <t>Evaluation Weighting</t>
  </si>
  <si>
    <t>Faculty ID</t>
  </si>
  <si>
    <t>2026-27</t>
  </si>
  <si>
    <t>Year 1</t>
  </si>
  <si>
    <t>BBA101</t>
  </si>
  <si>
    <t>Principles of Management</t>
  </si>
  <si>
    <t>Strategy</t>
  </si>
  <si>
    <t>Core</t>
  </si>
  <si>
    <t>-</t>
  </si>
  <si>
    <t>Exam</t>
  </si>
  <si>
    <t>40% internal (quizzes, assignments, mid-term) + 60% end-term exam</t>
  </si>
  <si>
    <t>F018</t>
  </si>
  <si>
    <t>BBA102</t>
  </si>
  <si>
    <t>Business Economics I (Micro)</t>
  </si>
  <si>
    <t>Economics</t>
  </si>
  <si>
    <t>F004</t>
  </si>
  <si>
    <t>BBA103</t>
  </si>
  <si>
    <t>Financial Accounting</t>
  </si>
  <si>
    <t>Finance &amp; Accounting</t>
  </si>
  <si>
    <t>F007</t>
  </si>
  <si>
    <t>BBA104</t>
  </si>
  <si>
    <t>Business Mathematics</t>
  </si>
  <si>
    <t>Analytics</t>
  </si>
  <si>
    <t>F013</t>
  </si>
  <si>
    <t>BBA105</t>
  </si>
  <si>
    <t>Business Communication</t>
  </si>
  <si>
    <t>Social Science</t>
  </si>
  <si>
    <t>Workshop</t>
  </si>
  <si>
    <t>100% continuous: studio work, practicals, participation and a final showcase</t>
  </si>
  <si>
    <t>F011</t>
  </si>
  <si>
    <t>BBA106</t>
  </si>
  <si>
    <t>Digital Productivity Tools</t>
  </si>
  <si>
    <t>Information Systems</t>
  </si>
  <si>
    <t>F006</t>
  </si>
  <si>
    <t>BBA107</t>
  </si>
  <si>
    <t>Environmental Studies &amp; Sustainability</t>
  </si>
  <si>
    <t>Project</t>
  </si>
  <si>
    <t>50% internal milestones + 50% final report and viva / presentation</t>
  </si>
  <si>
    <t>F019</t>
  </si>
  <si>
    <t>BBA201</t>
  </si>
  <si>
    <t>Organisational Behaviour</t>
  </si>
  <si>
    <t>HR &amp; OB</t>
  </si>
  <si>
    <t>F005</t>
  </si>
  <si>
    <t>BBA202</t>
  </si>
  <si>
    <t>Business Economics II (Macro)</t>
  </si>
  <si>
    <t>F016</t>
  </si>
  <si>
    <t>BBA203</t>
  </si>
  <si>
    <t>Cost &amp; Management Accounting</t>
  </si>
  <si>
    <t>F014</t>
  </si>
  <si>
    <t>BBA204</t>
  </si>
  <si>
    <t>Business Statistics</t>
  </si>
  <si>
    <t>BBA205</t>
  </si>
  <si>
    <t>Indian Business Environment</t>
  </si>
  <si>
    <t>BBA206</t>
  </si>
  <si>
    <t>Design Thinking Studio</t>
  </si>
  <si>
    <t>F012</t>
  </si>
  <si>
    <t>BBA207</t>
  </si>
  <si>
    <t>Community Engagement Project</t>
  </si>
  <si>
    <t>Year 2</t>
  </si>
  <si>
    <t>BBA301</t>
  </si>
  <si>
    <t>Marketing Management</t>
  </si>
  <si>
    <t>Marketing</t>
  </si>
  <si>
    <t>F003</t>
  </si>
  <si>
    <t>BBA302</t>
  </si>
  <si>
    <t>Financial Management</t>
  </si>
  <si>
    <t>F002</t>
  </si>
  <si>
    <t>BBA303</t>
  </si>
  <si>
    <t>Human Resource Management</t>
  </si>
  <si>
    <t>F017</t>
  </si>
  <si>
    <t>BBA304</t>
  </si>
  <si>
    <t>Business Law</t>
  </si>
  <si>
    <t>F010</t>
  </si>
  <si>
    <t>BBA305</t>
  </si>
  <si>
    <t>Business Analytics with Excel &amp; Python</t>
  </si>
  <si>
    <t>BBA306</t>
  </si>
  <si>
    <t>Negotiation &amp; Persuasion</t>
  </si>
  <si>
    <t>BBA3E1</t>
  </si>
  <si>
    <t>Psychology of Decision Making</t>
  </si>
  <si>
    <t>Elective</t>
  </si>
  <si>
    <t>Open Elective I</t>
  </si>
  <si>
    <t>BBA3E2</t>
  </si>
  <si>
    <t>German Language I</t>
  </si>
  <si>
    <t>F015</t>
  </si>
  <si>
    <t>BBA3E3</t>
  </si>
  <si>
    <t>Creative Writing for Business</t>
  </si>
  <si>
    <t>BBA401</t>
  </si>
  <si>
    <t>Operations &amp; Supply Chain Management</t>
  </si>
  <si>
    <t>F008</t>
  </si>
  <si>
    <t>BBA402</t>
  </si>
  <si>
    <t>Research Methodology</t>
  </si>
  <si>
    <t>BBA403</t>
  </si>
  <si>
    <t>Consumer Behaviour</t>
  </si>
  <si>
    <t>F009</t>
  </si>
  <si>
    <t>BBA404</t>
  </si>
  <si>
    <t>Entrepreneurship &amp; New Venture Creation</t>
  </si>
  <si>
    <t>BBA405</t>
  </si>
  <si>
    <t>Corporate Finance &amp; Banking</t>
  </si>
  <si>
    <t>BBA406</t>
  </si>
  <si>
    <t>Business Simulation Workshop</t>
  </si>
  <si>
    <t>BBA4E1</t>
  </si>
  <si>
    <t>Digital Marketing Fundamentals</t>
  </si>
  <si>
    <t>Open Elective II</t>
  </si>
  <si>
    <t>F020</t>
  </si>
  <si>
    <t>BBA4E2</t>
  </si>
  <si>
    <t>German Language II</t>
  </si>
  <si>
    <t>BBA4E3</t>
  </si>
  <si>
    <t>Behavioural Economics</t>
  </si>
  <si>
    <t>Year 3</t>
  </si>
  <si>
    <t>BBA501</t>
  </si>
  <si>
    <t>Strategic Management</t>
  </si>
  <si>
    <t>F001</t>
  </si>
  <si>
    <t>BBA502</t>
  </si>
  <si>
    <t>Business Ethics &amp; Corporate Governance</t>
  </si>
  <si>
    <t>BBA503</t>
  </si>
  <si>
    <t>Summer Internship Report &amp; Viva</t>
  </si>
  <si>
    <t>BBA504</t>
  </si>
  <si>
    <t>Leadership Lab</t>
  </si>
  <si>
    <t>MKT511</t>
  </si>
  <si>
    <t>Sales &amp; Distribution Management</t>
  </si>
  <si>
    <t>MKT512</t>
  </si>
  <si>
    <t>Brand Management</t>
  </si>
  <si>
    <t>FIN511</t>
  </si>
  <si>
    <t>Investment Analysis &amp; Portfolio Management</t>
  </si>
  <si>
    <t>Finance</t>
  </si>
  <si>
    <t>FIN512</t>
  </si>
  <si>
    <t>Financial Markets &amp; Services</t>
  </si>
  <si>
    <t>HRM511</t>
  </si>
  <si>
    <t>Talent Acquisition &amp; Management</t>
  </si>
  <si>
    <t>Human Resources</t>
  </si>
  <si>
    <t>HRM512</t>
  </si>
  <si>
    <t>Compensation &amp; Reward Management</t>
  </si>
  <si>
    <t>BAN511</t>
  </si>
  <si>
    <t>Data Visualisation &amp; Storytelling</t>
  </si>
  <si>
    <t>Business Analytics</t>
  </si>
  <si>
    <t>BAN512</t>
  </si>
  <si>
    <t>Predictive Analytics for Business</t>
  </si>
  <si>
    <t>BBA601</t>
  </si>
  <si>
    <t>International Business</t>
  </si>
  <si>
    <t>BBA602</t>
  </si>
  <si>
    <t>Business Taxation (GST &amp; Direct Taxes)</t>
  </si>
  <si>
    <t>BBA603</t>
  </si>
  <si>
    <t>Capstone Consulting Project</t>
  </si>
  <si>
    <t>BBA604</t>
  </si>
  <si>
    <t>Career Readiness Workshop</t>
  </si>
  <si>
    <t>MKT611</t>
  </si>
  <si>
    <t>Digital &amp; Social Media Marketing</t>
  </si>
  <si>
    <t>MKT612</t>
  </si>
  <si>
    <t>Retail Management</t>
  </si>
  <si>
    <t>FIN611</t>
  </si>
  <si>
    <t>Corporate Valuation</t>
  </si>
  <si>
    <t>FIN612</t>
  </si>
  <si>
    <t>FinTech &amp; Digital Banking</t>
  </si>
  <si>
    <t>HRM611</t>
  </si>
  <si>
    <t>Learning &amp; Development</t>
  </si>
  <si>
    <t>HRM612</t>
  </si>
  <si>
    <t>Labour Laws &amp; Industrial Relations</t>
  </si>
  <si>
    <t>BAN611</t>
  </si>
  <si>
    <t>Machine Learning for Managers</t>
  </si>
  <si>
    <t>BAN612</t>
  </si>
  <si>
    <t>Business Intelligence with Power BI</t>
  </si>
  <si>
    <t>Student ID</t>
  </si>
  <si>
    <t>Student Name</t>
  </si>
  <si>
    <t>Gender</t>
  </si>
  <si>
    <t>Date of Birth</t>
  </si>
  <si>
    <t>Batch</t>
  </si>
  <si>
    <t>Date of Admission</t>
  </si>
  <si>
    <t>Current Year</t>
  </si>
  <si>
    <t>Current Semester</t>
  </si>
  <si>
    <t>Section</t>
  </si>
  <si>
    <t>Specialisation</t>
  </si>
  <si>
    <t>Open Elective I (Sem 3)</t>
  </si>
  <si>
    <t>Open Elective II (Sem 4)</t>
  </si>
  <si>
    <t>Home State</t>
  </si>
  <si>
    <t>Home City</t>
  </si>
  <si>
    <t>Parent / Guardian</t>
  </si>
  <si>
    <t>Relationship</t>
  </si>
  <si>
    <t>Parent Occupation</t>
  </si>
  <si>
    <t>Parent Mobile</t>
  </si>
  <si>
    <t>Parent Email</t>
  </si>
  <si>
    <t>Admission Category</t>
  </si>
  <si>
    <t>Admission Route</t>
  </si>
  <si>
    <t>Hostel Resident</t>
  </si>
  <si>
    <t>Scholarship</t>
  </si>
  <si>
    <t>CGPA</t>
  </si>
  <si>
    <t>Attendance % (current sem)</t>
  </si>
  <si>
    <t>Fee Status</t>
  </si>
  <si>
    <t>Faculty Mentor</t>
  </si>
  <si>
    <t>Mentor ID</t>
  </si>
  <si>
    <t>EL24BBA001</t>
  </si>
  <si>
    <t>Rishi Ghosh</t>
  </si>
  <si>
    <t>Male</t>
  </si>
  <si>
    <t>2006-06-22</t>
  </si>
  <si>
    <t>2024-27</t>
  </si>
  <si>
    <t>2024-07-01</t>
  </si>
  <si>
    <t>A</t>
  </si>
  <si>
    <t>West Bengal</t>
  </si>
  <si>
    <t>Siliguri</t>
  </si>
  <si>
    <t>Mr. Girish Ghosh</t>
  </si>
  <si>
    <t>Father</t>
  </si>
  <si>
    <t>Lawyer</t>
  </si>
  <si>
    <t>+91 96677 72808</t>
  </si>
  <si>
    <t>girish.ghosh66@mail.example.com</t>
  </si>
  <si>
    <t>General</t>
  </si>
  <si>
    <t>E-LAT entrance test</t>
  </si>
  <si>
    <t>Yes</t>
  </si>
  <si>
    <t>None</t>
  </si>
  <si>
    <t>Paid</t>
  </si>
  <si>
    <t>EL24BBA002</t>
  </si>
  <si>
    <t>Pooja Deshpande</t>
  </si>
  <si>
    <t>Female</t>
  </si>
  <si>
    <t>2006-12-02</t>
  </si>
  <si>
    <t>2024-07-14</t>
  </si>
  <si>
    <t>Maharashtra</t>
  </si>
  <si>
    <t>Pune</t>
  </si>
  <si>
    <t>Mrs. Vandana Deshpande</t>
  </si>
  <si>
    <t>Mother</t>
  </si>
  <si>
    <t>+91 98511 97785</t>
  </si>
  <si>
    <t>vandana.deshpande40@mail.example.com</t>
  </si>
  <si>
    <t>EL24BBA003</t>
  </si>
  <si>
    <t>Sahil Pawar</t>
  </si>
  <si>
    <t>2006-09-01</t>
  </si>
  <si>
    <t>2024-06-14</t>
  </si>
  <si>
    <t>Mumbai</t>
  </si>
  <si>
    <t>Mrs. Meena Pawar</t>
  </si>
  <si>
    <t>+91 97577 77012</t>
  </si>
  <si>
    <t>meena.pawar99@mail.example.com</t>
  </si>
  <si>
    <t>EL24BBA004</t>
  </si>
  <si>
    <t>Manav Patel</t>
  </si>
  <si>
    <t>2006-09-26</t>
  </si>
  <si>
    <t>2024-07-23</t>
  </si>
  <si>
    <t>Gujarat</t>
  </si>
  <si>
    <t>Ahmedabad</t>
  </si>
  <si>
    <t>Mrs. Geeta Patel</t>
  </si>
  <si>
    <t>+91 97479 22669</t>
  </si>
  <si>
    <t>geeta.patel25@mail.example.com</t>
  </si>
  <si>
    <t>Due</t>
  </si>
  <si>
    <t>EL24BBA005</t>
  </si>
  <si>
    <t>Priya Sharma</t>
  </si>
  <si>
    <t>2007-01-30</t>
  </si>
  <si>
    <t>2024-07-06</t>
  </si>
  <si>
    <t>Delhi</t>
  </si>
  <si>
    <t>New Delhi</t>
  </si>
  <si>
    <t>Mr. Harish Sharma</t>
  </si>
  <si>
    <t>School teacher</t>
  </si>
  <si>
    <t>+91 90420 97108</t>
  </si>
  <si>
    <t>harish.sharma75@mail.example.com</t>
  </si>
  <si>
    <t>ST</t>
  </si>
  <si>
    <t>EL24BBA006</t>
  </si>
  <si>
    <t>Dhruv Deshpande</t>
  </si>
  <si>
    <t>2007-02-07</t>
  </si>
  <si>
    <t>2024-06-10</t>
  </si>
  <si>
    <t>Nagpur</t>
  </si>
  <si>
    <t>Mr. Deepak Deshpande</t>
  </si>
  <si>
    <t>Professor</t>
  </si>
  <si>
    <t>+91 96927 29468</t>
  </si>
  <si>
    <t>deepak.deshpande67@mail.example.com</t>
  </si>
  <si>
    <t>NRI</t>
  </si>
  <si>
    <t>NRI quota</t>
  </si>
  <si>
    <t>No</t>
  </si>
  <si>
    <t>Partially paid</t>
  </si>
  <si>
    <t>EL24BBA007</t>
  </si>
  <si>
    <t>Isha Tripathi</t>
  </si>
  <si>
    <t>2006-06-05</t>
  </si>
  <si>
    <t>2024-07-13</t>
  </si>
  <si>
    <t>Uttar Pradesh</t>
  </si>
  <si>
    <t>Noida</t>
  </si>
  <si>
    <t>Mrs. Lakshmi Tripathi</t>
  </si>
  <si>
    <t>Bank manager</t>
  </si>
  <si>
    <t>+91 92705 78106</t>
  </si>
  <si>
    <t>lakshmi.tripathi27@mail.example.com</t>
  </si>
  <si>
    <t>Merit (Class XII score)</t>
  </si>
  <si>
    <t>EL24BBA008</t>
  </si>
  <si>
    <t>Navya Menon</t>
  </si>
  <si>
    <t>2006-12-27</t>
  </si>
  <si>
    <t>2024-06-27</t>
  </si>
  <si>
    <t>Kerala</t>
  </si>
  <si>
    <t>Thiruvananthapuram</t>
  </si>
  <si>
    <t>Mrs. Sunita Menon</t>
  </si>
  <si>
    <t>Business owner</t>
  </si>
  <si>
    <t>+91 92761 79459</t>
  </si>
  <si>
    <t>sunita.menon28@mail.example.com</t>
  </si>
  <si>
    <t>EL24BBA009</t>
  </si>
  <si>
    <t>Rohan Srivastava</t>
  </si>
  <si>
    <t>2006-07-19</t>
  </si>
  <si>
    <t>2024-06-19</t>
  </si>
  <si>
    <t>Mrs. Kavita Srivastava</t>
  </si>
  <si>
    <t>+91 95631 73183</t>
  </si>
  <si>
    <t>kavita.srivastava57@mail.example.com</t>
  </si>
  <si>
    <t>EL24BBA010</t>
  </si>
  <si>
    <t>Kabir Gowda</t>
  </si>
  <si>
    <t>2005-06-20</t>
  </si>
  <si>
    <t>2024-06-07</t>
  </si>
  <si>
    <t>Karnataka</t>
  </si>
  <si>
    <t>Mangaluru</t>
  </si>
  <si>
    <t>Mrs. Anita Gowda</t>
  </si>
  <si>
    <t>Chartered accountant</t>
  </si>
  <si>
    <t>+91 91735 46762</t>
  </si>
  <si>
    <t>anita.gowda72@mail.example.com</t>
  </si>
  <si>
    <t>SC</t>
  </si>
  <si>
    <t>Merit - 25% tuition</t>
  </si>
  <si>
    <t>EL24BBA011</t>
  </si>
  <si>
    <t>Rishi Arora</t>
  </si>
  <si>
    <t>2005-10-28</t>
  </si>
  <si>
    <t>2024-06-08</t>
  </si>
  <si>
    <t>Mr. Mohan Arora</t>
  </si>
  <si>
    <t>Architect</t>
  </si>
  <si>
    <t>+91 94702 18377</t>
  </si>
  <si>
    <t>mohan.arora38@mail.example.com</t>
  </si>
  <si>
    <t>EWS</t>
  </si>
  <si>
    <t>EL24BBA012</t>
  </si>
  <si>
    <t>Riya Rathore</t>
  </si>
  <si>
    <t>2006-08-13</t>
  </si>
  <si>
    <t>2024-06-02</t>
  </si>
  <si>
    <t>Rajasthan</t>
  </si>
  <si>
    <t>Jaipur</t>
  </si>
  <si>
    <t>Mr. Prakash Rathore</t>
  </si>
  <si>
    <t>Civil engineer</t>
  </si>
  <si>
    <t>+91 95722 38263</t>
  </si>
  <si>
    <t>prakash.rathore77@mail.example.com</t>
  </si>
  <si>
    <t>EL24BBA013</t>
  </si>
  <si>
    <t>Aditya Pillai</t>
  </si>
  <si>
    <t>2006-02-27</t>
  </si>
  <si>
    <t>2024-06-26</t>
  </si>
  <si>
    <t>Mrs. Radha Pillai</t>
  </si>
  <si>
    <t>+91 95699 12656</t>
  </si>
  <si>
    <t>radha.pillai70@mail.example.com</t>
  </si>
  <si>
    <t>EL24BBA014</t>
  </si>
  <si>
    <t>Diya Jha</t>
  </si>
  <si>
    <t>2005-10-18</t>
  </si>
  <si>
    <t>2024-06-09</t>
  </si>
  <si>
    <t>Bihar</t>
  </si>
  <si>
    <t>Patna</t>
  </si>
  <si>
    <t>Mr. Satish Jha</t>
  </si>
  <si>
    <t>Guardian (Uncle)</t>
  </si>
  <si>
    <t>Farmer</t>
  </si>
  <si>
    <t>+91 96778 38778</t>
  </si>
  <si>
    <t>satish.jha17@mail.example.com</t>
  </si>
  <si>
    <t>Need-based - 30% tuition</t>
  </si>
  <si>
    <t>EL24BBA015</t>
  </si>
  <si>
    <t>Mahima Nayak</t>
  </si>
  <si>
    <t>2006-03-03</t>
  </si>
  <si>
    <t>2024-07-22</t>
  </si>
  <si>
    <t>Mysuru</t>
  </si>
  <si>
    <t>Mrs. Meena Nayak</t>
  </si>
  <si>
    <t>Software engineer</t>
  </si>
  <si>
    <t>+91 98939 44763</t>
  </si>
  <si>
    <t>meena.nayak44@mail.example.com</t>
  </si>
  <si>
    <t>EL24BBA016</t>
  </si>
  <si>
    <t>Pranav Reddy</t>
  </si>
  <si>
    <t>2006-02-18</t>
  </si>
  <si>
    <t>2024-07-02</t>
  </si>
  <si>
    <t>Telangana</t>
  </si>
  <si>
    <t>Warangal</t>
  </si>
  <si>
    <t>Mrs. Lakshmi Reddy</t>
  </si>
  <si>
    <t>+91 93483 57069</t>
  </si>
  <si>
    <t>lakshmi.reddy59@mail.example.com</t>
  </si>
  <si>
    <t>EL24BBA017</t>
  </si>
  <si>
    <t>Dhruv Goud</t>
  </si>
  <si>
    <t>2005-11-24</t>
  </si>
  <si>
    <t>2024-07-12</t>
  </si>
  <si>
    <t>Hyderabad</t>
  </si>
  <si>
    <t>Mr. Vijay Goud</t>
  </si>
  <si>
    <t>Government officer</t>
  </si>
  <si>
    <t>+91 94481 81660</t>
  </si>
  <si>
    <t>vijay.goud94@mail.example.com</t>
  </si>
  <si>
    <t>EL24BBA018</t>
  </si>
  <si>
    <t>Aditya Gowda</t>
  </si>
  <si>
    <t>2007-01-22</t>
  </si>
  <si>
    <t>2024-06-04</t>
  </si>
  <si>
    <t>Bengaluru</t>
  </si>
  <si>
    <t>Mr. Manoj Gowda</t>
  </si>
  <si>
    <t>+91 96441 81760</t>
  </si>
  <si>
    <t>manoj.gowda34@mail.example.com</t>
  </si>
  <si>
    <t>EL24BBA019</t>
  </si>
  <si>
    <t>Omkar Subramanian</t>
  </si>
  <si>
    <t>2006-04-13</t>
  </si>
  <si>
    <t>Tamil Nadu</t>
  </si>
  <si>
    <t>Madurai</t>
  </si>
  <si>
    <t>Mr. Manoj Subramanian</t>
  </si>
  <si>
    <t>+91 98130 33543</t>
  </si>
  <si>
    <t>manoj.subramanian41@mail.example.com</t>
  </si>
  <si>
    <t>EL24BBA020</t>
  </si>
  <si>
    <t>Isha Patil</t>
  </si>
  <si>
    <t>2006-06-26</t>
  </si>
  <si>
    <t>2024-06-21</t>
  </si>
  <si>
    <t>Mrs. Sunita Patil</t>
  </si>
  <si>
    <t>+91 99408 94875</t>
  </si>
  <si>
    <t>sunita.patil16@mail.example.com</t>
  </si>
  <si>
    <t>EL24BBA021</t>
  </si>
  <si>
    <t>Aditya Subramanian</t>
  </si>
  <si>
    <t>2006-09-24</t>
  </si>
  <si>
    <t>2024-07-09</t>
  </si>
  <si>
    <t>B</t>
  </si>
  <si>
    <t>Coimbatore</t>
  </si>
  <si>
    <t>Mrs. Radha Subramanian</t>
  </si>
  <si>
    <t>+91 95841 96120</t>
  </si>
  <si>
    <t>radha.subramanian64@mail.example.com</t>
  </si>
  <si>
    <t>EL24BBA022</t>
  </si>
  <si>
    <t>Priya Menon</t>
  </si>
  <si>
    <t>2006-06-08</t>
  </si>
  <si>
    <t>2024-06-28</t>
  </si>
  <si>
    <t>Mrs. Geeta Menon</t>
  </si>
  <si>
    <t>+91 97369 29052</t>
  </si>
  <si>
    <t>geeta.menon70@mail.example.com</t>
  </si>
  <si>
    <t>EL24BBA023</t>
  </si>
  <si>
    <t>Kavya Goud</t>
  </si>
  <si>
    <t>2006-04-11</t>
  </si>
  <si>
    <t>2024-07-08</t>
  </si>
  <si>
    <t>Mrs. Rekha Goud</t>
  </si>
  <si>
    <t>+91 95763 53312</t>
  </si>
  <si>
    <t>rekha.goud8@mail.example.com</t>
  </si>
  <si>
    <t>EL24BBA024</t>
  </si>
  <si>
    <t>Aarav Jain</t>
  </si>
  <si>
    <t>2005-10-26</t>
  </si>
  <si>
    <t>2024-06-23</t>
  </si>
  <si>
    <t>Mr. Prakash Jain</t>
  </si>
  <si>
    <t>+91 95118 37423</t>
  </si>
  <si>
    <t>prakash.jain59@mail.example.com</t>
  </si>
  <si>
    <t>OBC</t>
  </si>
  <si>
    <t>EL24BBA025</t>
  </si>
  <si>
    <t>Rahul Patil</t>
  </si>
  <si>
    <t>2006-12-18</t>
  </si>
  <si>
    <t>2024-07-21</t>
  </si>
  <si>
    <t>Mr. Vijay Patil</t>
  </si>
  <si>
    <t>+91 98797 87209</t>
  </si>
  <si>
    <t>vijay.patil72@mail.example.com</t>
  </si>
  <si>
    <t>EL24BBA026</t>
  </si>
  <si>
    <t>Lavanya Gowda</t>
  </si>
  <si>
    <t>2006-02-06</t>
  </si>
  <si>
    <t>Hubballi</t>
  </si>
  <si>
    <t>Mr. Rakesh Gowda</t>
  </si>
  <si>
    <t>+91 90592 57996</t>
  </si>
  <si>
    <t>rakesh.gowda33@mail.example.com</t>
  </si>
  <si>
    <t>EL24BBA027</t>
  </si>
  <si>
    <t>Shreya Mehta</t>
  </si>
  <si>
    <t>2006-04-22</t>
  </si>
  <si>
    <t>2024-06-15</t>
  </si>
  <si>
    <t>Vadodara</t>
  </si>
  <si>
    <t>Mr. Venkatesh Mehta</t>
  </si>
  <si>
    <t>+91 98634 88096</t>
  </si>
  <si>
    <t>venkatesh.mehta42@mail.example.com</t>
  </si>
  <si>
    <t>EL24BBA028</t>
  </si>
  <si>
    <t>Rahul Menon</t>
  </si>
  <si>
    <t>2005-12-10</t>
  </si>
  <si>
    <t>2024-07-20</t>
  </si>
  <si>
    <t>Mr. Mohan Menon</t>
  </si>
  <si>
    <t>+91 93539 76589</t>
  </si>
  <si>
    <t>mohan.menon68@mail.example.com</t>
  </si>
  <si>
    <t>EL24BBA029</t>
  </si>
  <si>
    <t>Riya Bhat</t>
  </si>
  <si>
    <t>2006-05-14</t>
  </si>
  <si>
    <t>2024-06-25</t>
  </si>
  <si>
    <t>Mr. Mohan Bhat</t>
  </si>
  <si>
    <t>+91 99162 97378</t>
  </si>
  <si>
    <t>mohan.bhat5@mail.example.com</t>
  </si>
  <si>
    <t>EL24BBA030</t>
  </si>
  <si>
    <t>Meera Hegde</t>
  </si>
  <si>
    <t>2006-06-15</t>
  </si>
  <si>
    <t>Mr. Mohan Hegde</t>
  </si>
  <si>
    <t>+91 98472 81138</t>
  </si>
  <si>
    <t>mohan.hegde12@mail.example.com</t>
  </si>
  <si>
    <t>EL24BBA031</t>
  </si>
  <si>
    <t>Rohan Pillai</t>
  </si>
  <si>
    <t>2005-07-26</t>
  </si>
  <si>
    <t>Kochi</t>
  </si>
  <si>
    <t>Mr. Rakesh Pillai</t>
  </si>
  <si>
    <t>+91 96779 66771</t>
  </si>
  <si>
    <t>rakesh.pillai26@mail.example.com</t>
  </si>
  <si>
    <t>EL24BBA032</t>
  </si>
  <si>
    <t>Pooja Desai</t>
  </si>
  <si>
    <t>2006-12-15</t>
  </si>
  <si>
    <t>2024-06-29</t>
  </si>
  <si>
    <t>Surat</t>
  </si>
  <si>
    <t>Mr. Sunil Desai</t>
  </si>
  <si>
    <t>+91 93856 35617</t>
  </si>
  <si>
    <t>sunil.desai15@mail.example.com</t>
  </si>
  <si>
    <t>EL24BBA033</t>
  </si>
  <si>
    <t>Keerthana Gupta</t>
  </si>
  <si>
    <t>Mr. Vijay Gupta</t>
  </si>
  <si>
    <t>Retail trader</t>
  </si>
  <si>
    <t>+91 96109 72465</t>
  </si>
  <si>
    <t>vijay.gupta67@mail.example.com</t>
  </si>
  <si>
    <t>Sports quota</t>
  </si>
  <si>
    <t>Sports - 20% tuition</t>
  </si>
  <si>
    <t>EL24BBA034</t>
  </si>
  <si>
    <t>Shreya Thomas</t>
  </si>
  <si>
    <t>2005-11-09</t>
  </si>
  <si>
    <t>2024-07-07</t>
  </si>
  <si>
    <t>Mr. Ravi Thomas</t>
  </si>
  <si>
    <t>Pharmacist</t>
  </si>
  <si>
    <t>+91 97454 81578</t>
  </si>
  <si>
    <t>ravi.thomas68@mail.example.com</t>
  </si>
  <si>
    <t>EL24BBA035</t>
  </si>
  <si>
    <t>Kabir Mehta</t>
  </si>
  <si>
    <t>2005-08-25</t>
  </si>
  <si>
    <t>2024-07-05</t>
  </si>
  <si>
    <t>Mr. Suresh Mehta</t>
  </si>
  <si>
    <t>+91 90207 61358</t>
  </si>
  <si>
    <t>suresh.mehta12@mail.example.com</t>
  </si>
  <si>
    <t>EL24BBA036</t>
  </si>
  <si>
    <t>Aarav Gowda</t>
  </si>
  <si>
    <t>2007-02-21</t>
  </si>
  <si>
    <t>Mrs. Sunita Gowda</t>
  </si>
  <si>
    <t>+91 96344 77382</t>
  </si>
  <si>
    <t>sunita.gowda41@mail.example.com</t>
  </si>
  <si>
    <t>EL24BBA037</t>
  </si>
  <si>
    <t>Tejas Menon</t>
  </si>
  <si>
    <t>Mr. Mahesh Menon</t>
  </si>
  <si>
    <t>+91 94885 66585</t>
  </si>
  <si>
    <t>mahesh.menon95@mail.example.com</t>
  </si>
  <si>
    <t>EL24BBA038</t>
  </si>
  <si>
    <t>Trisha Deshpande</t>
  </si>
  <si>
    <t>2007-01-12</t>
  </si>
  <si>
    <t>Mr. Ravi Deshpande</t>
  </si>
  <si>
    <t>+91 93152 44429</t>
  </si>
  <si>
    <t>ravi.deshpande97@mail.example.com</t>
  </si>
  <si>
    <t>EL24BBA039</t>
  </si>
  <si>
    <t>Rahul Verma</t>
  </si>
  <si>
    <t>2006-01-24</t>
  </si>
  <si>
    <t>2024-07-17</t>
  </si>
  <si>
    <t>Kanpur</t>
  </si>
  <si>
    <t>Mr. Suresh Verma</t>
  </si>
  <si>
    <t>+91 93766 95354</t>
  </si>
  <si>
    <t>suresh.verma62@mail.example.com</t>
  </si>
  <si>
    <t>Merit - 50% tuition</t>
  </si>
  <si>
    <t>EL24BBA040</t>
  </si>
  <si>
    <t>Ira Gowda</t>
  </si>
  <si>
    <t>2006-04-04</t>
  </si>
  <si>
    <t>2024-07-11</t>
  </si>
  <si>
    <t>Mr. Rajesh Gowda</t>
  </si>
  <si>
    <t>Sales manager</t>
  </si>
  <si>
    <t>+91 90654 56138</t>
  </si>
  <si>
    <t>rajesh.gowda30@mail.example.com</t>
  </si>
  <si>
    <t>EL25BBA001</t>
  </si>
  <si>
    <t>Aishwarya Patil</t>
  </si>
  <si>
    <t>2007-08-17</t>
  </si>
  <si>
    <t>2025-28</t>
  </si>
  <si>
    <t>2025-07-14</t>
  </si>
  <si>
    <t>Chosen at end of Year 2</t>
  </si>
  <si>
    <t>Mr. Kiran Patil</t>
  </si>
  <si>
    <t>Army officer</t>
  </si>
  <si>
    <t>+91 99791 85530</t>
  </si>
  <si>
    <t>kiran.patil88@mail.example.com</t>
  </si>
  <si>
    <t>EL25BBA002</t>
  </si>
  <si>
    <t>Rhea Baruah</t>
  </si>
  <si>
    <t>2006-12-11</t>
  </si>
  <si>
    <t>2025-07-17</t>
  </si>
  <si>
    <t>Assam</t>
  </si>
  <si>
    <t>Guwahati</t>
  </si>
  <si>
    <t>Mr. Naveen Baruah</t>
  </si>
  <si>
    <t>+91 92104 90346</t>
  </si>
  <si>
    <t>naveen.baruah68@mail.example.com</t>
  </si>
  <si>
    <t>EL25BBA003</t>
  </si>
  <si>
    <t>Riya Iyer</t>
  </si>
  <si>
    <t>2006-11-16</t>
  </si>
  <si>
    <t>2025-06-26</t>
  </si>
  <si>
    <t>Mr. Manoj Iyer</t>
  </si>
  <si>
    <t>+91 97845 48980</t>
  </si>
  <si>
    <t>manoj.iyer33@mail.example.com</t>
  </si>
  <si>
    <t>EL25BBA004</t>
  </si>
  <si>
    <t>Dhruv Pillai</t>
  </si>
  <si>
    <t>2006-12-04</t>
  </si>
  <si>
    <t>2025-06-08</t>
  </si>
  <si>
    <t>Kozhikode</t>
  </si>
  <si>
    <t>Mrs. Padma Pillai</t>
  </si>
  <si>
    <t>+91 92919 23304</t>
  </si>
  <si>
    <t>padma.pillai30@mail.example.com</t>
  </si>
  <si>
    <t>EL25BBA005</t>
  </si>
  <si>
    <t>Abhinav Raman</t>
  </si>
  <si>
    <t>2007-04-21</t>
  </si>
  <si>
    <t>2025-07-06</t>
  </si>
  <si>
    <t>Mr. Mohan Raman</t>
  </si>
  <si>
    <t>+91 94273 66427</t>
  </si>
  <si>
    <t>mohan.raman86@mail.example.com</t>
  </si>
  <si>
    <t>EL25BBA006</t>
  </si>
  <si>
    <t>Aishwarya Pawar</t>
  </si>
  <si>
    <t>2007-04-25</t>
  </si>
  <si>
    <t>2025-07-19</t>
  </si>
  <si>
    <t>Mrs. Asha Pawar</t>
  </si>
  <si>
    <t>+91 99618 55897</t>
  </si>
  <si>
    <t>asha.pawar45@mail.example.com</t>
  </si>
  <si>
    <t>EL25BBA007</t>
  </si>
  <si>
    <t>Aarav Malhotra</t>
  </si>
  <si>
    <t>2007-06-22</t>
  </si>
  <si>
    <t>2025-07-26</t>
  </si>
  <si>
    <t>Mr. Venkatesh Malhotra</t>
  </si>
  <si>
    <t>+91 99503 71981</t>
  </si>
  <si>
    <t>venkatesh.malhotra21@mail.example.com</t>
  </si>
  <si>
    <t>EL25BBA008</t>
  </si>
  <si>
    <t>Ananya Varghese</t>
  </si>
  <si>
    <t>2006-10-12</t>
  </si>
  <si>
    <t>2025-06-15</t>
  </si>
  <si>
    <t>Mr. Mahesh Varghese</t>
  </si>
  <si>
    <t>Doctor</t>
  </si>
  <si>
    <t>+91 91880 54794</t>
  </si>
  <si>
    <t>mahesh.varghese85@mail.example.com</t>
  </si>
  <si>
    <t>EL25BBA009</t>
  </si>
  <si>
    <t>Aditya Bhat</t>
  </si>
  <si>
    <t>2008-01-03</t>
  </si>
  <si>
    <t>2025-07-03</t>
  </si>
  <si>
    <t>Mr. Vijay Bhat</t>
  </si>
  <si>
    <t>+91 91121 99882</t>
  </si>
  <si>
    <t>vijay.bhat60@mail.example.com</t>
  </si>
  <si>
    <t>EL25BBA010</t>
  </si>
  <si>
    <t>Aniket Thomas</t>
  </si>
  <si>
    <t>2007-06-09</t>
  </si>
  <si>
    <t>Mr. Deepak Thomas</t>
  </si>
  <si>
    <t>+91 90977 28565</t>
  </si>
  <si>
    <t>deepak.thomas78@mail.example.com</t>
  </si>
  <si>
    <t>EL25BBA011</t>
  </si>
  <si>
    <t>Lavanya Reddy</t>
  </si>
  <si>
    <t>2006-08-31</t>
  </si>
  <si>
    <t>2025-06-28</t>
  </si>
  <si>
    <t>Mrs. Geeta Reddy</t>
  </si>
  <si>
    <t>+91 94134 82812</t>
  </si>
  <si>
    <t>geeta.reddy79@mail.example.com</t>
  </si>
  <si>
    <t>EL25BBA012</t>
  </si>
  <si>
    <t>Lavanya Bhat</t>
  </si>
  <si>
    <t>2007-01-13</t>
  </si>
  <si>
    <t>Mrs. Rekha Bhat</t>
  </si>
  <si>
    <t>+91 93715 87979</t>
  </si>
  <si>
    <t>rekha.bhat44@mail.example.com</t>
  </si>
  <si>
    <t>EL25BBA013</t>
  </si>
  <si>
    <t>Abhinav Naidu</t>
  </si>
  <si>
    <t>2007-08-23</t>
  </si>
  <si>
    <t>2025-07-11</t>
  </si>
  <si>
    <t>Andhra Pradesh</t>
  </si>
  <si>
    <t>Vijayawada</t>
  </si>
  <si>
    <t>Mrs. Meena Naidu</t>
  </si>
  <si>
    <t>+91 95114 56690</t>
  </si>
  <si>
    <t>meena.naidu50@mail.example.com</t>
  </si>
  <si>
    <t>EL25BBA014</t>
  </si>
  <si>
    <t>Dhruv Sharma</t>
  </si>
  <si>
    <t>2006-07-30</t>
  </si>
  <si>
    <t>2025-07-10</t>
  </si>
  <si>
    <t>+91 90311 38610</t>
  </si>
  <si>
    <t>harish.sharma8@mail.example.com</t>
  </si>
  <si>
    <t>EL25BBA015</t>
  </si>
  <si>
    <t>Mahima Shetty</t>
  </si>
  <si>
    <t>2007-12-19</t>
  </si>
  <si>
    <t>2025-07-01</t>
  </si>
  <si>
    <t>Mrs. Asha Shetty</t>
  </si>
  <si>
    <t>+91 91703 60875</t>
  </si>
  <si>
    <t>asha.shetty5@mail.example.com</t>
  </si>
  <si>
    <t>EL25BBA016</t>
  </si>
  <si>
    <t>Manav Bhat</t>
  </si>
  <si>
    <t>2007-08-07</t>
  </si>
  <si>
    <t>2025-06-25</t>
  </si>
  <si>
    <t>Mr. Manoj Bhat</t>
  </si>
  <si>
    <t>+91 90170 69426</t>
  </si>
  <si>
    <t>manoj.bhat74@mail.example.com</t>
  </si>
  <si>
    <t>EL25BBA017</t>
  </si>
  <si>
    <t>Ira Menon</t>
  </si>
  <si>
    <t>2006-09-19</t>
  </si>
  <si>
    <t>2025-07-22</t>
  </si>
  <si>
    <t>Mrs. Rekha Menon</t>
  </si>
  <si>
    <t>+91 91297 71120</t>
  </si>
  <si>
    <t>rekha.menon50@mail.example.com</t>
  </si>
  <si>
    <t>EL25BBA018</t>
  </si>
  <si>
    <t>Aditi Gowda</t>
  </si>
  <si>
    <t>2007-03-25</t>
  </si>
  <si>
    <t>2025-07-07</t>
  </si>
  <si>
    <t>Udupi</t>
  </si>
  <si>
    <t>Mr. Ramesh Gowda</t>
  </si>
  <si>
    <t>+91 92274 29617</t>
  </si>
  <si>
    <t>ramesh.gowda25@mail.example.com</t>
  </si>
  <si>
    <t>EL25BBA019</t>
  </si>
  <si>
    <t>Varun Joshi</t>
  </si>
  <si>
    <t>2007-06-21</t>
  </si>
  <si>
    <t>2025-06-14</t>
  </si>
  <si>
    <t>Mr. Deepak Joshi</t>
  </si>
  <si>
    <t>+91 93836 46182</t>
  </si>
  <si>
    <t>deepak.joshi61@mail.example.com</t>
  </si>
  <si>
    <t>EL25BBA020</t>
  </si>
  <si>
    <t>Sneha Reddy</t>
  </si>
  <si>
    <t>2006-09-28</t>
  </si>
  <si>
    <t>Mr. Venkatesh Reddy</t>
  </si>
  <si>
    <t>+91 94874 67017</t>
  </si>
  <si>
    <t>venkatesh.reddy12@mail.example.com</t>
  </si>
  <si>
    <t>EL25BBA021</t>
  </si>
  <si>
    <t>Manav Banerjee</t>
  </si>
  <si>
    <t>2007-01-07</t>
  </si>
  <si>
    <t>2025-06-03</t>
  </si>
  <si>
    <t>Kolkata</t>
  </si>
  <si>
    <t>Mr. Ashok Banerjee</t>
  </si>
  <si>
    <t>+91 95962 98618</t>
  </si>
  <si>
    <t>ashok.banerjee74@mail.example.com</t>
  </si>
  <si>
    <t>EL25BBA022</t>
  </si>
  <si>
    <t>Dhruv Malhotra</t>
  </si>
  <si>
    <t>Mr. Ashok Malhotra</t>
  </si>
  <si>
    <t>+91 97798 16856</t>
  </si>
  <si>
    <t>ashok.malhotra83@mail.example.com</t>
  </si>
  <si>
    <t>EL25BBA023</t>
  </si>
  <si>
    <t>Keerthana Rao</t>
  </si>
  <si>
    <t>2006-10-17</t>
  </si>
  <si>
    <t>2025-06-18</t>
  </si>
  <si>
    <t>Mr. Girish Rao</t>
  </si>
  <si>
    <t>+91 92503 94233</t>
  </si>
  <si>
    <t>girish.rao17@mail.example.com</t>
  </si>
  <si>
    <t>EL25BBA024</t>
  </si>
  <si>
    <t>Nikhil Srivastava</t>
  </si>
  <si>
    <t>2007-04-04</t>
  </si>
  <si>
    <t>2025-06-29</t>
  </si>
  <si>
    <t>Mr. Srinivas Srivastava</t>
  </si>
  <si>
    <t>+91 94890 51592</t>
  </si>
  <si>
    <t>srinivas.srivastava92@mail.example.com</t>
  </si>
  <si>
    <t>EL25BBA025</t>
  </si>
  <si>
    <t>Vivek Shetty</t>
  </si>
  <si>
    <t>2007-03-16</t>
  </si>
  <si>
    <t>2025-06-13</t>
  </si>
  <si>
    <t>Mr. Vijay Shetty</t>
  </si>
  <si>
    <t>+91 91745 16063</t>
  </si>
  <si>
    <t>vijay.shetty36@mail.example.com</t>
  </si>
  <si>
    <t>EL25BBA026</t>
  </si>
  <si>
    <t>Pranav Patel</t>
  </si>
  <si>
    <t>2007-11-20</t>
  </si>
  <si>
    <t>Mrs. Usha Patel</t>
  </si>
  <si>
    <t>+91 93371 90498</t>
  </si>
  <si>
    <t>usha.patel87@mail.example.com</t>
  </si>
  <si>
    <t>EL25BBA027</t>
  </si>
  <si>
    <t>Karthik Nayak</t>
  </si>
  <si>
    <t>2007-10-20</t>
  </si>
  <si>
    <t>2025-06-19</t>
  </si>
  <si>
    <t>Mrs. Sujata Nayak</t>
  </si>
  <si>
    <t>+91 96195 91019</t>
  </si>
  <si>
    <t>sujata.nayak48@mail.example.com</t>
  </si>
  <si>
    <t>EL25BBA028</t>
  </si>
  <si>
    <t>Aarav Varghese</t>
  </si>
  <si>
    <t>2006-07-01</t>
  </si>
  <si>
    <t>Mr. Suresh Varghese</t>
  </si>
  <si>
    <t>+91 99259 74585</t>
  </si>
  <si>
    <t>suresh.varghese26@mail.example.com</t>
  </si>
  <si>
    <t>EL25BBA029</t>
  </si>
  <si>
    <t>Priya Mohanty</t>
  </si>
  <si>
    <t>2007-12-04</t>
  </si>
  <si>
    <t>2025-07-04</t>
  </si>
  <si>
    <t>Odisha</t>
  </si>
  <si>
    <t>Bhubaneswar</t>
  </si>
  <si>
    <t>Mr. Manoj Mohanty</t>
  </si>
  <si>
    <t>+91 93464 20960</t>
  </si>
  <si>
    <t>manoj.mohanty11@mail.example.com</t>
  </si>
  <si>
    <t>EL25BBA030</t>
  </si>
  <si>
    <t>Trisha Hegde</t>
  </si>
  <si>
    <t>2007-04-23</t>
  </si>
  <si>
    <t>2025-06-02</t>
  </si>
  <si>
    <t>Mrs. Lakshmi Hegde</t>
  </si>
  <si>
    <t>+91 95459 33368</t>
  </si>
  <si>
    <t>lakshmi.hegde76@mail.example.com</t>
  </si>
  <si>
    <t>EL25BBA031</t>
  </si>
  <si>
    <t>Kavya Rao</t>
  </si>
  <si>
    <t>2006-09-18</t>
  </si>
  <si>
    <t>Mr. Rakesh Rao</t>
  </si>
  <si>
    <t>+91 93708 76629</t>
  </si>
  <si>
    <t>rakesh.rao9@mail.example.com</t>
  </si>
  <si>
    <t>EL25BBA032</t>
  </si>
  <si>
    <t>Siddharth Malhotra</t>
  </si>
  <si>
    <t>2007-10-26</t>
  </si>
  <si>
    <t>2025-07-15</t>
  </si>
  <si>
    <t>Mr. Anil Malhotra</t>
  </si>
  <si>
    <t>+91 97123 97188</t>
  </si>
  <si>
    <t>anil.malhotra52@mail.example.com</t>
  </si>
  <si>
    <t>EL25BBA033</t>
  </si>
  <si>
    <t>Riya Varghese</t>
  </si>
  <si>
    <t>2007-08-22</t>
  </si>
  <si>
    <t>2025-06-27</t>
  </si>
  <si>
    <t>Mrs. Lakshmi Varghese</t>
  </si>
  <si>
    <t>+91 93360 81935</t>
  </si>
  <si>
    <t>lakshmi.varghese93@mail.example.com</t>
  </si>
  <si>
    <t>EL25BBA034</t>
  </si>
  <si>
    <t>Priya Bhat</t>
  </si>
  <si>
    <t>2007-07-05</t>
  </si>
  <si>
    <t>Mr. Satish Bhat</t>
  </si>
  <si>
    <t>+91 90640 27580</t>
  </si>
  <si>
    <t>satish.bhat91@mail.example.com</t>
  </si>
  <si>
    <t>EL25BBA035</t>
  </si>
  <si>
    <t>Kavya Sharma</t>
  </si>
  <si>
    <t>2007-08-02</t>
  </si>
  <si>
    <t>2025-06-12</t>
  </si>
  <si>
    <t>Mrs. Kavita Sharma</t>
  </si>
  <si>
    <t>+91 90998 94838</t>
  </si>
  <si>
    <t>kavita.sharma16@mail.example.com</t>
  </si>
  <si>
    <t>EL25BBA036</t>
  </si>
  <si>
    <t>Omkar Pawar</t>
  </si>
  <si>
    <t>2007-05-01</t>
  </si>
  <si>
    <t>2025-06-09</t>
  </si>
  <si>
    <t>Mr. Mahesh Pawar</t>
  </si>
  <si>
    <t>+91 96846 35505</t>
  </si>
  <si>
    <t>mahesh.pawar83@mail.example.com</t>
  </si>
  <si>
    <t>EL25BBA037</t>
  </si>
  <si>
    <t>Rohan Thomas</t>
  </si>
  <si>
    <t>2025-06-10</t>
  </si>
  <si>
    <t>Mr. Suresh Thomas</t>
  </si>
  <si>
    <t>+91 90270 26791</t>
  </si>
  <si>
    <t>suresh.thomas28@mail.example.com</t>
  </si>
  <si>
    <t>EL25BBA038</t>
  </si>
  <si>
    <t>Tejas Joshi</t>
  </si>
  <si>
    <t>2006-10-22</t>
  </si>
  <si>
    <t>Mr. Sanjay Joshi</t>
  </si>
  <si>
    <t>+91 96298 73506</t>
  </si>
  <si>
    <t>sanjay.joshi10@mail.example.com</t>
  </si>
  <si>
    <t>EL25BBA039</t>
  </si>
  <si>
    <t>Neil Malhotra</t>
  </si>
  <si>
    <t>2006-12-05</t>
  </si>
  <si>
    <t>2025-07-20</t>
  </si>
  <si>
    <t>Mr. Mahesh Malhotra</t>
  </si>
  <si>
    <t>+91 91432 43254</t>
  </si>
  <si>
    <t>mahesh.malhotra28@mail.example.com</t>
  </si>
  <si>
    <t>EL25BBA040</t>
  </si>
  <si>
    <t>Nandini Bhat</t>
  </si>
  <si>
    <t>2006-12-13</t>
  </si>
  <si>
    <t>2025-06-24</t>
  </si>
  <si>
    <t>Mrs. Kavita Bhat</t>
  </si>
  <si>
    <t>+91 91927 76874</t>
  </si>
  <si>
    <t>kavita.bhat28@mail.example.com</t>
  </si>
  <si>
    <t>EL26BBA001</t>
  </si>
  <si>
    <t>Sneha Bhat</t>
  </si>
  <si>
    <t>2008-09-14</t>
  </si>
  <si>
    <t>2026-29</t>
  </si>
  <si>
    <t>2026-06-29</t>
  </si>
  <si>
    <t>Mr. Anil Bhat</t>
  </si>
  <si>
    <t>+91 97513 62571</t>
  </si>
  <si>
    <t>anil.bhat6@mail.example.com</t>
  </si>
  <si>
    <t>Not yet graded</t>
  </si>
  <si>
    <t>EL26BBA002</t>
  </si>
  <si>
    <t>Vivek Rao</t>
  </si>
  <si>
    <t>2008-07-19</t>
  </si>
  <si>
    <t>2026-07-18</t>
  </si>
  <si>
    <t>Mr. Sanjay Rao</t>
  </si>
  <si>
    <t>+91 99522 16302</t>
  </si>
  <si>
    <t>sanjay.rao44@mail.example.com</t>
  </si>
  <si>
    <t>EL26BBA003</t>
  </si>
  <si>
    <t>Ishaan Menon</t>
  </si>
  <si>
    <t>2008-07-17</t>
  </si>
  <si>
    <t>2026-07-06</t>
  </si>
  <si>
    <t>Mr. Sunil Menon</t>
  </si>
  <si>
    <t>+91 90998 41989</t>
  </si>
  <si>
    <t>sunil.menon59@mail.example.com</t>
  </si>
  <si>
    <t>EL26BBA004</t>
  </si>
  <si>
    <t>Divya Hegde</t>
  </si>
  <si>
    <t>2008-08-18</t>
  </si>
  <si>
    <t>2026-06-26</t>
  </si>
  <si>
    <t>Mrs. Kavita Hegde</t>
  </si>
  <si>
    <t>+91 95181 63614</t>
  </si>
  <si>
    <t>kavita.hegde94@mail.example.com</t>
  </si>
  <si>
    <t>EL26BBA005</t>
  </si>
  <si>
    <t>Divya Subramanian</t>
  </si>
  <si>
    <t>2009-01-21</t>
  </si>
  <si>
    <t>Mr. Sanjay Subramanian</t>
  </si>
  <si>
    <t>+91 91215 10878</t>
  </si>
  <si>
    <t>sanjay.subramanian4@mail.example.com</t>
  </si>
  <si>
    <t>EL26BBA006</t>
  </si>
  <si>
    <t>Dhruv Tripathi</t>
  </si>
  <si>
    <t>2007-12-12</t>
  </si>
  <si>
    <t>2026-07-20</t>
  </si>
  <si>
    <t>Lucknow</t>
  </si>
  <si>
    <t>+91 99248 90971</t>
  </si>
  <si>
    <t>lakshmi.tripathi67@mail.example.com</t>
  </si>
  <si>
    <t>EL26BBA007</t>
  </si>
  <si>
    <t>Sanya Nayak</t>
  </si>
  <si>
    <t>2007-11-18</t>
  </si>
  <si>
    <t>2026-06-19</t>
  </si>
  <si>
    <t>Mr. Venkatesh Nayak</t>
  </si>
  <si>
    <t>+91 93215 66608</t>
  </si>
  <si>
    <t>venkatesh.nayak90@mail.example.com</t>
  </si>
  <si>
    <t>EL26BBA008</t>
  </si>
  <si>
    <t>Aditi Pillai</t>
  </si>
  <si>
    <t>2008-01-22</t>
  </si>
  <si>
    <t>2026-07-26</t>
  </si>
  <si>
    <t>Mr. Girish Pillai</t>
  </si>
  <si>
    <t>+91 97236 94083</t>
  </si>
  <si>
    <t>girish.pillai45@mail.example.com</t>
  </si>
  <si>
    <t>EL26BBA009</t>
  </si>
  <si>
    <t>Gauri Patel</t>
  </si>
  <si>
    <t>2026-06-06</t>
  </si>
  <si>
    <t>Mrs. Anita Patel</t>
  </si>
  <si>
    <t>+91 98293 25561</t>
  </si>
  <si>
    <t>anita.patel23@mail.example.com</t>
  </si>
  <si>
    <t>EL26BBA010</t>
  </si>
  <si>
    <t>Sanya Banerjee</t>
  </si>
  <si>
    <t>2007-10-23</t>
  </si>
  <si>
    <t>2026-07-12</t>
  </si>
  <si>
    <t>Mr. Rajesh Banerjee</t>
  </si>
  <si>
    <t>+91 96428 74994</t>
  </si>
  <si>
    <t>rajesh.banerjee73@mail.example.com</t>
  </si>
  <si>
    <t>EL26BBA011</t>
  </si>
  <si>
    <t>Sanya Pawar</t>
  </si>
  <si>
    <t>2007-11-16</t>
  </si>
  <si>
    <t>Mr. Ashok Pawar</t>
  </si>
  <si>
    <t>+91 99873 47615</t>
  </si>
  <si>
    <t>ashok.pawar53@mail.example.com</t>
  </si>
  <si>
    <t>EL26BBA012</t>
  </si>
  <si>
    <t>Yash Shetty</t>
  </si>
  <si>
    <t>2008-04-01</t>
  </si>
  <si>
    <t>2026-06-23</t>
  </si>
  <si>
    <t>Mrs. Usha Shetty</t>
  </si>
  <si>
    <t>+91 94656 25333</t>
  </si>
  <si>
    <t>usha.shetty1@mail.example.com</t>
  </si>
  <si>
    <t>EL26BBA013</t>
  </si>
  <si>
    <t>Arjun Shetty</t>
  </si>
  <si>
    <t>2007-07-14</t>
  </si>
  <si>
    <t>2026-07-07</t>
  </si>
  <si>
    <t>Mr. Prakash Shetty</t>
  </si>
  <si>
    <t>+91 91115 19224</t>
  </si>
  <si>
    <t>prakash.shetty8@mail.example.com</t>
  </si>
  <si>
    <t>EL26BBA014</t>
  </si>
  <si>
    <t>Pranav Bhat</t>
  </si>
  <si>
    <t>2008-03-10</t>
  </si>
  <si>
    <t>2026-06-21</t>
  </si>
  <si>
    <t>+91 91150 97631</t>
  </si>
  <si>
    <t>rekha.bhat22@mail.example.com</t>
  </si>
  <si>
    <t>EL26BBA015</t>
  </si>
  <si>
    <t>Vivek Iyer</t>
  </si>
  <si>
    <t>2007-11-30</t>
  </si>
  <si>
    <t>2026-07-13</t>
  </si>
  <si>
    <t>Chennai</t>
  </si>
  <si>
    <t>Mrs. Asha Iyer</t>
  </si>
  <si>
    <t>+91 94283 38972</t>
  </si>
  <si>
    <t>asha.iyer63@mail.example.com</t>
  </si>
  <si>
    <t>EL26BBA016</t>
  </si>
  <si>
    <t>Aishwarya Goud</t>
  </si>
  <si>
    <t>2009-01-14</t>
  </si>
  <si>
    <t>2026-06-22</t>
  </si>
  <si>
    <t>Mr. Harish Goud</t>
  </si>
  <si>
    <t>+91 94371 76624</t>
  </si>
  <si>
    <t>harish.goud2@mail.example.com</t>
  </si>
  <si>
    <t>EL26BBA017</t>
  </si>
  <si>
    <t>Navya Iyer</t>
  </si>
  <si>
    <t>2008-06-23</t>
  </si>
  <si>
    <t>2026-07-05</t>
  </si>
  <si>
    <t>Mrs. Geeta Iyer</t>
  </si>
  <si>
    <t>+91 98923 65249</t>
  </si>
  <si>
    <t>geeta.iyer91@mail.example.com</t>
  </si>
  <si>
    <t>EL26BBA018</t>
  </si>
  <si>
    <t>Shreya Rao</t>
  </si>
  <si>
    <t>2008-11-02</t>
  </si>
  <si>
    <t>2026-07-22</t>
  </si>
  <si>
    <t>+91 94772 37401</t>
  </si>
  <si>
    <t>girish.rao32@mail.example.com</t>
  </si>
  <si>
    <t>EL26BBA019</t>
  </si>
  <si>
    <t>Ishaan Bhat</t>
  </si>
  <si>
    <t>2008-09-28</t>
  </si>
  <si>
    <t>2026-06-30</t>
  </si>
  <si>
    <t>Mr. Prakash Bhat</t>
  </si>
  <si>
    <t>+91 94176 78110</t>
  </si>
  <si>
    <t>prakash.bhat56@mail.example.com</t>
  </si>
  <si>
    <t>EL26BBA020</t>
  </si>
  <si>
    <t>Ishaan Mehta</t>
  </si>
  <si>
    <t>2008-05-01</t>
  </si>
  <si>
    <t>Mr. Srinivas Mehta</t>
  </si>
  <si>
    <t>+91 96877 24508</t>
  </si>
  <si>
    <t>srinivas.mehta66@mail.example.com</t>
  </si>
  <si>
    <t>EL26BBA021</t>
  </si>
  <si>
    <t>Priya Nayak</t>
  </si>
  <si>
    <t>2007-11-10</t>
  </si>
  <si>
    <t>2026-07-16</t>
  </si>
  <si>
    <t>Mr. Deepak Nayak</t>
  </si>
  <si>
    <t>+91 98445 26818</t>
  </si>
  <si>
    <t>deepak.nayak86@mail.example.com</t>
  </si>
  <si>
    <t>EL26BBA022</t>
  </si>
  <si>
    <t>Aarav Gill</t>
  </si>
  <si>
    <t>2008-10-04</t>
  </si>
  <si>
    <t>Punjab</t>
  </si>
  <si>
    <t>Amritsar</t>
  </si>
  <si>
    <t>Mrs. Radha Gill</t>
  </si>
  <si>
    <t>+91 99688 86934</t>
  </si>
  <si>
    <t>radha.gill52@mail.example.com</t>
  </si>
  <si>
    <t>EL26BBA023</t>
  </si>
  <si>
    <t>Navya Tripathi</t>
  </si>
  <si>
    <t>2008-05-04</t>
  </si>
  <si>
    <t>2026-07-03</t>
  </si>
  <si>
    <t>Mr. Girish Tripathi</t>
  </si>
  <si>
    <t>+91 97160 80870</t>
  </si>
  <si>
    <t>girish.tripathi70@mail.example.com</t>
  </si>
  <si>
    <t>EL26BBA024</t>
  </si>
  <si>
    <t>Siddharth Sharma</t>
  </si>
  <si>
    <t>2008-03-08</t>
  </si>
  <si>
    <t>2026-07-21</t>
  </si>
  <si>
    <t>Mr. Sunil Sharma</t>
  </si>
  <si>
    <t>+91 94143 36194</t>
  </si>
  <si>
    <t>sunil.sharma18@mail.example.com</t>
  </si>
  <si>
    <t>EL26BBA025</t>
  </si>
  <si>
    <t>Aniket Hegde</t>
  </si>
  <si>
    <t>2007-08-09</t>
  </si>
  <si>
    <t>2026-06-15</t>
  </si>
  <si>
    <t>Mrs. Asha Hegde</t>
  </si>
  <si>
    <t>+91 95586 86913</t>
  </si>
  <si>
    <t>asha.hegde12@mail.example.com</t>
  </si>
  <si>
    <t>EL26BBA026</t>
  </si>
  <si>
    <t>Varun Nayak</t>
  </si>
  <si>
    <t>2008-01-19</t>
  </si>
  <si>
    <t>2026-07-19</t>
  </si>
  <si>
    <t>Mrs. Kavita Nayak</t>
  </si>
  <si>
    <t>+91 91848 46035</t>
  </si>
  <si>
    <t>kavita.nayak28@mail.example.com</t>
  </si>
  <si>
    <t>EL26BBA027</t>
  </si>
  <si>
    <t>Tanvi Subramanian</t>
  </si>
  <si>
    <t>2008-09-20</t>
  </si>
  <si>
    <t>2026-06-14</t>
  </si>
  <si>
    <t>Mr. Rakesh Subramanian</t>
  </si>
  <si>
    <t>+91 93193 31668</t>
  </si>
  <si>
    <t>rakesh.subramanian97@mail.example.com</t>
  </si>
  <si>
    <t>EL26BBA028</t>
  </si>
  <si>
    <t>Divya Rao</t>
  </si>
  <si>
    <t>2007-12-09</t>
  </si>
  <si>
    <t>+91 94277 78147</t>
  </si>
  <si>
    <t>sanjay.rao21@mail.example.com</t>
  </si>
  <si>
    <t>EL26BBA029</t>
  </si>
  <si>
    <t>Siddharth Iyer</t>
  </si>
  <si>
    <t>2008-01-02</t>
  </si>
  <si>
    <t>Mr. Satish Iyer</t>
  </si>
  <si>
    <t>+91 97389 48296</t>
  </si>
  <si>
    <t>satish.iyer10@mail.example.com</t>
  </si>
  <si>
    <t>EL26BBA030</t>
  </si>
  <si>
    <t>Divya Tripathi</t>
  </si>
  <si>
    <t>2007-08-30</t>
  </si>
  <si>
    <t>2026-06-10</t>
  </si>
  <si>
    <t>Mr. Deepak Tripathi</t>
  </si>
  <si>
    <t>+91 95171 20241</t>
  </si>
  <si>
    <t>deepak.tripathi87@mail.example.com</t>
  </si>
  <si>
    <t>EL26BBA031</t>
  </si>
  <si>
    <t>Varun Naidu</t>
  </si>
  <si>
    <t>2008-12-20</t>
  </si>
  <si>
    <t>2026-06-17</t>
  </si>
  <si>
    <t>Mr. Ashok Naidu</t>
  </si>
  <si>
    <t>+91 98961 62152</t>
  </si>
  <si>
    <t>ashok.naidu46@mail.example.com</t>
  </si>
  <si>
    <t>EL26BBA032</t>
  </si>
  <si>
    <t>Ananya Arora</t>
  </si>
  <si>
    <t>2008-01-28</t>
  </si>
  <si>
    <t>2026-06-05</t>
  </si>
  <si>
    <t>Mr. Rakesh Arora</t>
  </si>
  <si>
    <t>+91 95560 33407</t>
  </si>
  <si>
    <t>rakesh.arora90@mail.example.com</t>
  </si>
  <si>
    <t>EL26BBA033</t>
  </si>
  <si>
    <t>Harsh Nayak</t>
  </si>
  <si>
    <t>2007-08-03</t>
  </si>
  <si>
    <t>Mr. Sanjay Nayak</t>
  </si>
  <si>
    <t>+91 93100 54628</t>
  </si>
  <si>
    <t>sanjay.nayak76@mail.example.com</t>
  </si>
  <si>
    <t>EL26BBA034</t>
  </si>
  <si>
    <t>Lavanya Sharma</t>
  </si>
  <si>
    <t>2007-11-08</t>
  </si>
  <si>
    <t>2026-07-23</t>
  </si>
  <si>
    <t>+91 97375 50385</t>
  </si>
  <si>
    <t>kavita.sharma85@mail.example.com</t>
  </si>
  <si>
    <t>EL26BBA035</t>
  </si>
  <si>
    <t>Rishi Krishnan</t>
  </si>
  <si>
    <t>2008-06-18</t>
  </si>
  <si>
    <t>2026-07-11</t>
  </si>
  <si>
    <t>Mrs. Sujata Krishnan</t>
  </si>
  <si>
    <t>+91 96193 92870</t>
  </si>
  <si>
    <t>sujata.krishnan25@mail.example.com</t>
  </si>
  <si>
    <t>EL26BBA036</t>
  </si>
  <si>
    <t>Ananya Chowdary</t>
  </si>
  <si>
    <t>2026-06-28</t>
  </si>
  <si>
    <t>Visakhapatnam</t>
  </si>
  <si>
    <t>Mr. Girish Chowdary</t>
  </si>
  <si>
    <t>+91 97515 24946</t>
  </si>
  <si>
    <t>girish.chowdary19@mail.example.com</t>
  </si>
  <si>
    <t>EL26BBA037</t>
  </si>
  <si>
    <t>Manav Subramanian</t>
  </si>
  <si>
    <t>2008-05-13</t>
  </si>
  <si>
    <t>Mrs. Shobha Subramanian</t>
  </si>
  <si>
    <t>+91 97331 27260</t>
  </si>
  <si>
    <t>shobha.subramanian54@mail.example.com</t>
  </si>
  <si>
    <t>EL26BBA038</t>
  </si>
  <si>
    <t>Meera Rao</t>
  </si>
  <si>
    <t>2008-08-19</t>
  </si>
  <si>
    <t>+91 92515 21679</t>
  </si>
  <si>
    <t>sanjay.rao36@mail.example.com</t>
  </si>
  <si>
    <t>EL26BBA039</t>
  </si>
  <si>
    <t>Tanvi Naidu</t>
  </si>
  <si>
    <t>2007-08-31</t>
  </si>
  <si>
    <t>2026-06-27</t>
  </si>
  <si>
    <t>Mr. Satish Naidu</t>
  </si>
  <si>
    <t>+91 90472 83674</t>
  </si>
  <si>
    <t>satish.naidu87@mail.example.com</t>
  </si>
  <si>
    <t>EL26BBA040</t>
  </si>
  <si>
    <t>Trisha Choudhary</t>
  </si>
  <si>
    <t>2008-11-27</t>
  </si>
  <si>
    <t>2026-06-16</t>
  </si>
  <si>
    <t>Mr. Vijay Choudhary</t>
  </si>
  <si>
    <t>+91 93188 68756</t>
  </si>
  <si>
    <t>vijay.choudhary44@mail.example.com</t>
  </si>
  <si>
    <t>Prof Name</t>
  </si>
  <si>
    <t>Designation</t>
  </si>
  <si>
    <t>Area</t>
  </si>
  <si>
    <t>Specialism</t>
  </si>
  <si>
    <t>Qualification</t>
  </si>
  <si>
    <t>Experience (years)</t>
  </si>
  <si>
    <t>Administrative Role</t>
  </si>
  <si>
    <t>Email</t>
  </si>
  <si>
    <t>Goal (Faculty Credit Hours)</t>
  </si>
  <si>
    <t>Utilization %</t>
  </si>
  <si>
    <t>Prof. (Dr.) Meera Raghavan</t>
  </si>
  <si>
    <t>Dean &amp; Professor</t>
  </si>
  <si>
    <t>PhD, Strategic Management</t>
  </si>
  <si>
    <t>Dean, School of Business</t>
  </si>
  <si>
    <t>meera.raghavan@elogic.example.edu</t>
  </si>
  <si>
    <t>Dr. Arvind Kulkarni</t>
  </si>
  <si>
    <t>PhD, Finance; CFA charterholder</t>
  </si>
  <si>
    <t>Programme Director, BBA</t>
  </si>
  <si>
    <t>arvind.kulkarni@elogic.example.edu</t>
  </si>
  <si>
    <t>Dr. Sunita Menon</t>
  </si>
  <si>
    <t>Associate Professor</t>
  </si>
  <si>
    <t>PhD, Marketing</t>
  </si>
  <si>
    <t>sunita.menon@elogic.example.edu</t>
  </si>
  <si>
    <t>Dr. Rahul Bhattacharya</t>
  </si>
  <si>
    <t>PhD, Economics</t>
  </si>
  <si>
    <t>rahul.bhattacharya@elogic.example.edu</t>
  </si>
  <si>
    <t>Dr. Farah Siddiqui</t>
  </si>
  <si>
    <t>HR &amp; Organisational Behaviour</t>
  </si>
  <si>
    <t>PhD, Organisational Psychology</t>
  </si>
  <si>
    <t>Student Welfare &amp; Parent Liaison</t>
  </si>
  <si>
    <t>farah.siddiqui@elogic.example.edu</t>
  </si>
  <si>
    <t>Prof. Karthik Subramanian</t>
  </si>
  <si>
    <t>Assistant Professor</t>
  </si>
  <si>
    <t>MTech (Data Science); PhD pursuing</t>
  </si>
  <si>
    <t>karthik.subramanian@elogic.example.edu</t>
  </si>
  <si>
    <t>Dr. Neha Agarwal</t>
  </si>
  <si>
    <t>PhD, Accounting; CA</t>
  </si>
  <si>
    <t>Year 2 Coordinator</t>
  </si>
  <si>
    <t>neha.agarwal@elogic.example.edu</t>
  </si>
  <si>
    <t>Prof. Joseph Varghese</t>
  </si>
  <si>
    <t>Operations &amp; Supply Chain</t>
  </si>
  <si>
    <t>MBA (Operations); ex-logistics manager</t>
  </si>
  <si>
    <t>joseph.varghese@elogic.example.edu</t>
  </si>
  <si>
    <t>Dr. Priya Hegde</t>
  </si>
  <si>
    <t>PhD, Consumer Behaviour</t>
  </si>
  <si>
    <t>Year 3 Coordinator</t>
  </si>
  <si>
    <t>priya.hegde@elogic.example.edu</t>
  </si>
  <si>
    <t>Adv. Rohit Malhotra</t>
  </si>
  <si>
    <t>Visiting Faculty</t>
  </si>
  <si>
    <t>LLM, Corporate Law; practising advocate</t>
  </si>
  <si>
    <t>rohit.malhotra@elogic.example.edu</t>
  </si>
  <si>
    <t>Dr. Lakshmi Narayanan</t>
  </si>
  <si>
    <t>Communication</t>
  </si>
  <si>
    <t>PhD, English &amp; Business Communication</t>
  </si>
  <si>
    <t>Year 1 Coordinator</t>
  </si>
  <si>
    <t>lakshmi.narayanan@elogic.example.edu</t>
  </si>
  <si>
    <t>Prof. Ankit Shah</t>
  </si>
  <si>
    <t>Professor of Practice</t>
  </si>
  <si>
    <t>Entrepreneurship</t>
  </si>
  <si>
    <t>MBA; founder of two start-ups</t>
  </si>
  <si>
    <t>Internship &amp; Placement Coordinator</t>
  </si>
  <si>
    <t>ankit.shah@elogic.example.edu</t>
  </si>
  <si>
    <t>Dr. Kavya Reddy</t>
  </si>
  <si>
    <t>Quantitative Methods</t>
  </si>
  <si>
    <t>PhD, Statistics</t>
  </si>
  <si>
    <t>kavya.reddy@elogic.example.edu</t>
  </si>
  <si>
    <t>Dr. Sanjay Deshmukh</t>
  </si>
  <si>
    <t>PhD, Taxation; CA</t>
  </si>
  <si>
    <t>Controller of Examinations</t>
  </si>
  <si>
    <t>sanjay.deshmukh@elogic.example.edu</t>
  </si>
  <si>
    <t>Ms. Anna Fischer</t>
  </si>
  <si>
    <t>Foreign Languages</t>
  </si>
  <si>
    <t>MA, German Studies; Goethe-certified trainer</t>
  </si>
  <si>
    <t>anna.fischer@elogic.example.edu</t>
  </si>
  <si>
    <t>Dr. Imran Qureshi</t>
  </si>
  <si>
    <t>PhD, Behavioural Economics</t>
  </si>
  <si>
    <t>imran.qureshi@elogic.example.edu</t>
  </si>
  <si>
    <t>Dr. Pooja Iyer</t>
  </si>
  <si>
    <t>PhD, Human Resource Management</t>
  </si>
  <si>
    <t>pooja.iyer@elogic.example.edu</t>
  </si>
  <si>
    <t>Prof. Vikram Rathore</t>
  </si>
  <si>
    <t>Strategy &amp; International Business</t>
  </si>
  <si>
    <t>MBA; former country head, FMCG</t>
  </si>
  <si>
    <t>vikram.rathore@elogic.example.edu</t>
  </si>
  <si>
    <t>Dr. Nandini Das</t>
  </si>
  <si>
    <t>Sustainability &amp; Ethics</t>
  </si>
  <si>
    <t>PhD, Environmental Economics</t>
  </si>
  <si>
    <t>nandini.das@elogic.example.edu</t>
  </si>
  <si>
    <t>Mr. Aditya Kapoor</t>
  </si>
  <si>
    <t>Digital Marketing &amp; Analytics</t>
  </si>
  <si>
    <t>MBA; Head of Analytics at a retail firm</t>
  </si>
  <si>
    <t>aditya.kapoor@elogic.example.edu</t>
  </si>
  <si>
    <t>Term</t>
  </si>
  <si>
    <t>Students</t>
  </si>
  <si>
    <t>Status</t>
  </si>
  <si>
    <t>Parameter</t>
  </si>
  <si>
    <t>Value</t>
  </si>
  <si>
    <t>Notes</t>
  </si>
  <si>
    <t>Sessions per credit</t>
  </si>
  <si>
    <t>Same for every subject (exam, workshop or project)</t>
  </si>
  <si>
    <t>Minutes per session</t>
  </si>
  <si>
    <t>Length of one class session</t>
  </si>
  <si>
    <t>Faculty credit hours per credit</t>
  </si>
  <si>
    <t>Faculty workload per credit taught, per section (teaching plus preparation and assessment)</t>
  </si>
  <si>
    <t>Faculty goal (faculty credit hours per academic year)</t>
  </si>
  <si>
    <t>Same for every faculty member</t>
  </si>
  <si>
    <t>Calculated: sessions per credit x minutes per session / 60</t>
  </si>
  <si>
    <t>Shaded cells in every sheet are formulas. Change a value here and the workbook recalculates.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</si>
</sst>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5B617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6233F"/>
        <bgColor indexed="64"/>
      </patternFill>
    </fill>
    <fill>
      <patternFill patternType="solid">
        <fgColor rgb="FFFDF1E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35A1B"/>
  </sheetPr>
  <dimension ref="A1:R5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6.7109375" customWidth="1"/>
    <col min="3" max="3" width="10.7109375" customWidth="1"/>
    <col min="4" max="4" width="14.7109375" customWidth="1"/>
    <col min="5" max="5" width="44.7109375" customWidth="1"/>
    <col min="6" max="6" width="22.7109375" customWidth="1"/>
    <col min="7" max="7" width="10.7109375" customWidth="1"/>
    <col min="8" max="8" width="20.7109375" customWidth="1"/>
    <col min="9" max="9" width="21.7109375" customWidth="1"/>
    <col min="10" max="10" width="22.7109375" customWidth="1"/>
    <col min="11" max="11" width="14.7109375" customWidth="1"/>
    <col min="12" max="12" width="22.7109375" customWidth="1"/>
    <col min="13" max="13" width="20.7109375" customWidth="1"/>
    <col min="14" max="14" width="10.7109375" customWidth="1"/>
    <col min="15" max="15" width="20.7109375" customWidth="1"/>
    <col min="16" max="16" width="12.7109375" customWidth="1"/>
    <col min="17" max="17" width="48.7109375" customWidth="1"/>
    <col min="18" max="18" width="12.7109375" customWidth="1"/>
  </cols>
  <sheetData>
    <row r="1" spans="1:18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>
        <v>1</v>
      </c>
      <c r="D2" s="2" t="s">
        <v>20</v>
      </c>
      <c r="E2" s="2" t="s">
        <v>21</v>
      </c>
      <c r="F2" s="2" t="s">
        <v>22</v>
      </c>
      <c r="G2" s="2">
        <v>4</v>
      </c>
      <c r="H2" s="3">
        <f>G2*SessionsPerCredit</f>
        <v>40</v>
      </c>
      <c r="I2" s="3">
        <f>MinutesPerSession</f>
        <v>75</v>
      </c>
      <c r="J2" s="3">
        <f>H2*I2</f>
        <v>3000</v>
      </c>
      <c r="K2" s="3">
        <f>J2/60</f>
        <v>50</v>
      </c>
      <c r="L2" s="3">
        <f>G2*FacultyCreditHoursPerCredit</f>
        <v>60</v>
      </c>
      <c r="M2" s="3">
        <f>COUNTIF('Faculty Utilization'!$E$2:$E$91,D2)</f>
        <v>2</v>
      </c>
      <c r="N2" s="2" t="s">
        <v>23</v>
      </c>
      <c r="O2" s="2" t="s">
        <v>24</v>
      </c>
      <c r="P2" s="2" t="s">
        <v>25</v>
      </c>
      <c r="Q2" s="2" t="s">
        <v>26</v>
      </c>
      <c r="R2" s="2" t="s">
        <v>27</v>
      </c>
    </row>
    <row r="3" spans="1:18">
      <c r="A3" s="2" t="s">
        <v>18</v>
      </c>
      <c r="B3" s="2" t="s">
        <v>19</v>
      </c>
      <c r="C3" s="2">
        <v>1</v>
      </c>
      <c r="D3" s="2" t="s">
        <v>28</v>
      </c>
      <c r="E3" s="2" t="s">
        <v>29</v>
      </c>
      <c r="F3" s="2" t="s">
        <v>30</v>
      </c>
      <c r="G3" s="2">
        <v>4</v>
      </c>
      <c r="H3" s="3">
        <f>G3*SessionsPerCredit</f>
        <v>40</v>
      </c>
      <c r="I3" s="3">
        <f>MinutesPerSession</f>
        <v>75</v>
      </c>
      <c r="J3" s="3">
        <f>H3*I3</f>
        <v>3000</v>
      </c>
      <c r="K3" s="3">
        <f>J3/60</f>
        <v>50</v>
      </c>
      <c r="L3" s="3">
        <f>G3*FacultyCreditHoursPerCredit</f>
        <v>60</v>
      </c>
      <c r="M3" s="3">
        <f>COUNTIF('Faculty Utilization'!$E$2:$E$91,D3)</f>
        <v>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31</v>
      </c>
    </row>
    <row r="4" spans="1:18">
      <c r="A4" s="2" t="s">
        <v>18</v>
      </c>
      <c r="B4" s="2" t="s">
        <v>19</v>
      </c>
      <c r="C4" s="2">
        <v>1</v>
      </c>
      <c r="D4" s="2" t="s">
        <v>32</v>
      </c>
      <c r="E4" s="2" t="s">
        <v>33</v>
      </c>
      <c r="F4" s="2" t="s">
        <v>34</v>
      </c>
      <c r="G4" s="2">
        <v>4</v>
      </c>
      <c r="H4" s="3">
        <f>G4*SessionsPerCredit</f>
        <v>40</v>
      </c>
      <c r="I4" s="3">
        <f>MinutesPerSession</f>
        <v>75</v>
      </c>
      <c r="J4" s="3">
        <f>H4*I4</f>
        <v>3000</v>
      </c>
      <c r="K4" s="3">
        <f>J4/60</f>
        <v>50</v>
      </c>
      <c r="L4" s="3">
        <f>G4*FacultyCreditHoursPerCredit</f>
        <v>60</v>
      </c>
      <c r="M4" s="3">
        <f>COUNTIF('Faculty Utilization'!$E$2:$E$91,D4)</f>
        <v>2</v>
      </c>
      <c r="N4" s="2" t="s">
        <v>23</v>
      </c>
      <c r="O4" s="2" t="s">
        <v>24</v>
      </c>
      <c r="P4" s="2" t="s">
        <v>25</v>
      </c>
      <c r="Q4" s="2" t="s">
        <v>26</v>
      </c>
      <c r="R4" s="2" t="s">
        <v>35</v>
      </c>
    </row>
    <row r="5" spans="1:18">
      <c r="A5" s="2" t="s">
        <v>18</v>
      </c>
      <c r="B5" s="2" t="s">
        <v>19</v>
      </c>
      <c r="C5" s="2">
        <v>1</v>
      </c>
      <c r="D5" s="2" t="s">
        <v>36</v>
      </c>
      <c r="E5" s="2" t="s">
        <v>37</v>
      </c>
      <c r="F5" s="2" t="s">
        <v>38</v>
      </c>
      <c r="G5" s="2">
        <v>3</v>
      </c>
      <c r="H5" s="3">
        <f>G5*SessionsPerCredit</f>
        <v>30</v>
      </c>
      <c r="I5" s="3">
        <f>MinutesPerSession</f>
        <v>75</v>
      </c>
      <c r="J5" s="3">
        <f>H5*I5</f>
        <v>2250</v>
      </c>
      <c r="K5" s="3">
        <f>J5/60</f>
        <v>37.5</v>
      </c>
      <c r="L5" s="3">
        <f>G5*FacultyCreditHoursPerCredit</f>
        <v>45</v>
      </c>
      <c r="M5" s="3">
        <f>COUNTIF('Faculty Utilization'!$E$2:$E$91,D5)</f>
        <v>2</v>
      </c>
      <c r="N5" s="2" t="s">
        <v>23</v>
      </c>
      <c r="O5" s="2" t="s">
        <v>24</v>
      </c>
      <c r="P5" s="2" t="s">
        <v>25</v>
      </c>
      <c r="Q5" s="2" t="s">
        <v>26</v>
      </c>
      <c r="R5" s="2" t="s">
        <v>39</v>
      </c>
    </row>
    <row r="6" spans="1:18">
      <c r="A6" s="2" t="s">
        <v>18</v>
      </c>
      <c r="B6" s="2" t="s">
        <v>19</v>
      </c>
      <c r="C6" s="2">
        <v>1</v>
      </c>
      <c r="D6" s="2" t="s">
        <v>40</v>
      </c>
      <c r="E6" s="2" t="s">
        <v>41</v>
      </c>
      <c r="F6" s="2" t="s">
        <v>42</v>
      </c>
      <c r="G6" s="2">
        <v>3</v>
      </c>
      <c r="H6" s="3">
        <f>G6*SessionsPerCredit</f>
        <v>30</v>
      </c>
      <c r="I6" s="3">
        <f>MinutesPerSession</f>
        <v>75</v>
      </c>
      <c r="J6" s="3">
        <f>H6*I6</f>
        <v>2250</v>
      </c>
      <c r="K6" s="3">
        <f>J6/60</f>
        <v>37.5</v>
      </c>
      <c r="L6" s="3">
        <f>G6*FacultyCreditHoursPerCredit</f>
        <v>45</v>
      </c>
      <c r="M6" s="3">
        <f>COUNTIF('Faculty Utilization'!$E$2:$E$91,D6)</f>
        <v>2</v>
      </c>
      <c r="N6" s="2" t="s">
        <v>23</v>
      </c>
      <c r="O6" s="2" t="s">
        <v>24</v>
      </c>
      <c r="P6" s="2" t="s">
        <v>43</v>
      </c>
      <c r="Q6" s="2" t="s">
        <v>44</v>
      </c>
      <c r="R6" s="2" t="s">
        <v>45</v>
      </c>
    </row>
    <row r="7" spans="1:18">
      <c r="A7" s="2" t="s">
        <v>18</v>
      </c>
      <c r="B7" s="2" t="s">
        <v>19</v>
      </c>
      <c r="C7" s="2">
        <v>1</v>
      </c>
      <c r="D7" s="2" t="s">
        <v>46</v>
      </c>
      <c r="E7" s="2" t="s">
        <v>47</v>
      </c>
      <c r="F7" s="2" t="s">
        <v>48</v>
      </c>
      <c r="G7" s="2">
        <v>2</v>
      </c>
      <c r="H7" s="3">
        <f>G7*SessionsPerCredit</f>
        <v>20</v>
      </c>
      <c r="I7" s="3">
        <f>MinutesPerSession</f>
        <v>75</v>
      </c>
      <c r="J7" s="3">
        <f>H7*I7</f>
        <v>1500</v>
      </c>
      <c r="K7" s="3">
        <f>J7/60</f>
        <v>25</v>
      </c>
      <c r="L7" s="3">
        <f>G7*FacultyCreditHoursPerCredit</f>
        <v>30</v>
      </c>
      <c r="M7" s="3">
        <f>COUNTIF('Faculty Utilization'!$E$2:$E$91,D7)</f>
        <v>2</v>
      </c>
      <c r="N7" s="2" t="s">
        <v>23</v>
      </c>
      <c r="O7" s="2" t="s">
        <v>24</v>
      </c>
      <c r="P7" s="2" t="s">
        <v>43</v>
      </c>
      <c r="Q7" s="2" t="s">
        <v>44</v>
      </c>
      <c r="R7" s="2" t="s">
        <v>49</v>
      </c>
    </row>
    <row r="8" spans="1:18">
      <c r="A8" s="2" t="s">
        <v>18</v>
      </c>
      <c r="B8" s="2" t="s">
        <v>19</v>
      </c>
      <c r="C8" s="2">
        <v>1</v>
      </c>
      <c r="D8" s="2" t="s">
        <v>50</v>
      </c>
      <c r="E8" s="2" t="s">
        <v>51</v>
      </c>
      <c r="F8" s="2" t="s">
        <v>42</v>
      </c>
      <c r="G8" s="2">
        <v>2</v>
      </c>
      <c r="H8" s="3">
        <f>G8*SessionsPerCredit</f>
        <v>20</v>
      </c>
      <c r="I8" s="3">
        <f>MinutesPerSession</f>
        <v>75</v>
      </c>
      <c r="J8" s="3">
        <f>H8*I8</f>
        <v>1500</v>
      </c>
      <c r="K8" s="3">
        <f>J8/60</f>
        <v>25</v>
      </c>
      <c r="L8" s="3">
        <f>G8*FacultyCreditHoursPerCredit</f>
        <v>30</v>
      </c>
      <c r="M8" s="3">
        <f>COUNTIF('Faculty Utilization'!$E$2:$E$91,D8)</f>
        <v>2</v>
      </c>
      <c r="N8" s="2" t="s">
        <v>23</v>
      </c>
      <c r="O8" s="2" t="s">
        <v>24</v>
      </c>
      <c r="P8" s="2" t="s">
        <v>52</v>
      </c>
      <c r="Q8" s="2" t="s">
        <v>53</v>
      </c>
      <c r="R8" s="2" t="s">
        <v>54</v>
      </c>
    </row>
    <row r="9" spans="1:18">
      <c r="A9" s="2" t="s">
        <v>18</v>
      </c>
      <c r="B9" s="2" t="s">
        <v>19</v>
      </c>
      <c r="C9" s="2">
        <v>2</v>
      </c>
      <c r="D9" s="2" t="s">
        <v>55</v>
      </c>
      <c r="E9" s="2" t="s">
        <v>56</v>
      </c>
      <c r="F9" s="2" t="s">
        <v>57</v>
      </c>
      <c r="G9" s="2">
        <v>4</v>
      </c>
      <c r="H9" s="3">
        <f>G9*SessionsPerCredit</f>
        <v>40</v>
      </c>
      <c r="I9" s="3">
        <f>MinutesPerSession</f>
        <v>75</v>
      </c>
      <c r="J9" s="3">
        <f>H9*I9</f>
        <v>3000</v>
      </c>
      <c r="K9" s="3">
        <f>J9/60</f>
        <v>50</v>
      </c>
      <c r="L9" s="3">
        <f>G9*FacultyCreditHoursPerCredit</f>
        <v>60</v>
      </c>
      <c r="M9" s="3">
        <f>COUNTIF('Faculty Utilization'!$E$2:$E$91,D9)</f>
        <v>2</v>
      </c>
      <c r="N9" s="2" t="s">
        <v>23</v>
      </c>
      <c r="O9" s="2" t="s">
        <v>24</v>
      </c>
      <c r="P9" s="2" t="s">
        <v>25</v>
      </c>
      <c r="Q9" s="2" t="s">
        <v>26</v>
      </c>
      <c r="R9" s="2" t="s">
        <v>58</v>
      </c>
    </row>
    <row r="10" spans="1:18">
      <c r="A10" s="2" t="s">
        <v>18</v>
      </c>
      <c r="B10" s="2" t="s">
        <v>19</v>
      </c>
      <c r="C10" s="2">
        <v>2</v>
      </c>
      <c r="D10" s="2" t="s">
        <v>59</v>
      </c>
      <c r="E10" s="2" t="s">
        <v>60</v>
      </c>
      <c r="F10" s="2" t="s">
        <v>30</v>
      </c>
      <c r="G10" s="2">
        <v>4</v>
      </c>
      <c r="H10" s="3">
        <f>G10*SessionsPerCredit</f>
        <v>40</v>
      </c>
      <c r="I10" s="3">
        <f>MinutesPerSession</f>
        <v>75</v>
      </c>
      <c r="J10" s="3">
        <f>H10*I10</f>
        <v>3000</v>
      </c>
      <c r="K10" s="3">
        <f>J10/60</f>
        <v>50</v>
      </c>
      <c r="L10" s="3">
        <f>G10*FacultyCreditHoursPerCredit</f>
        <v>60</v>
      </c>
      <c r="M10" s="3">
        <f>COUNTIF('Faculty Utilization'!$E$2:$E$91,D10)</f>
        <v>2</v>
      </c>
      <c r="N10" s="2" t="s">
        <v>23</v>
      </c>
      <c r="O10" s="2" t="s">
        <v>24</v>
      </c>
      <c r="P10" s="2" t="s">
        <v>25</v>
      </c>
      <c r="Q10" s="2" t="s">
        <v>26</v>
      </c>
      <c r="R10" s="2" t="s">
        <v>61</v>
      </c>
    </row>
    <row r="11" spans="1:18">
      <c r="A11" s="2" t="s">
        <v>18</v>
      </c>
      <c r="B11" s="2" t="s">
        <v>19</v>
      </c>
      <c r="C11" s="2">
        <v>2</v>
      </c>
      <c r="D11" s="2" t="s">
        <v>62</v>
      </c>
      <c r="E11" s="2" t="s">
        <v>63</v>
      </c>
      <c r="F11" s="2" t="s">
        <v>34</v>
      </c>
      <c r="G11" s="2">
        <v>4</v>
      </c>
      <c r="H11" s="3">
        <f>G11*SessionsPerCredit</f>
        <v>40</v>
      </c>
      <c r="I11" s="3">
        <f>MinutesPerSession</f>
        <v>75</v>
      </c>
      <c r="J11" s="3">
        <f>H11*I11</f>
        <v>3000</v>
      </c>
      <c r="K11" s="3">
        <f>J11/60</f>
        <v>50</v>
      </c>
      <c r="L11" s="3">
        <f>G11*FacultyCreditHoursPerCredit</f>
        <v>60</v>
      </c>
      <c r="M11" s="3">
        <f>COUNTIF('Faculty Utilization'!$E$2:$E$91,D11)</f>
        <v>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64</v>
      </c>
    </row>
    <row r="12" spans="1:18">
      <c r="A12" s="2" t="s">
        <v>18</v>
      </c>
      <c r="B12" s="2" t="s">
        <v>19</v>
      </c>
      <c r="C12" s="2">
        <v>2</v>
      </c>
      <c r="D12" s="2" t="s">
        <v>65</v>
      </c>
      <c r="E12" s="2" t="s">
        <v>66</v>
      </c>
      <c r="F12" s="2" t="s">
        <v>38</v>
      </c>
      <c r="G12" s="2">
        <v>3</v>
      </c>
      <c r="H12" s="3">
        <f>G12*SessionsPerCredit</f>
        <v>30</v>
      </c>
      <c r="I12" s="3">
        <f>MinutesPerSession</f>
        <v>75</v>
      </c>
      <c r="J12" s="3">
        <f>H12*I12</f>
        <v>2250</v>
      </c>
      <c r="K12" s="3">
        <f>J12/60</f>
        <v>37.5</v>
      </c>
      <c r="L12" s="3">
        <f>G12*FacultyCreditHoursPerCredit</f>
        <v>45</v>
      </c>
      <c r="M12" s="3">
        <f>COUNTIF('Faculty Utilization'!$E$2:$E$91,D12)</f>
        <v>2</v>
      </c>
      <c r="N12" s="2" t="s">
        <v>23</v>
      </c>
      <c r="O12" s="2" t="s">
        <v>24</v>
      </c>
      <c r="P12" s="2" t="s">
        <v>25</v>
      </c>
      <c r="Q12" s="2" t="s">
        <v>26</v>
      </c>
      <c r="R12" s="2" t="s">
        <v>39</v>
      </c>
    </row>
    <row r="13" spans="1:18">
      <c r="A13" s="2" t="s">
        <v>18</v>
      </c>
      <c r="B13" s="2" t="s">
        <v>19</v>
      </c>
      <c r="C13" s="2">
        <v>2</v>
      </c>
      <c r="D13" s="2" t="s">
        <v>67</v>
      </c>
      <c r="E13" s="2" t="s">
        <v>68</v>
      </c>
      <c r="F13" s="2" t="s">
        <v>30</v>
      </c>
      <c r="G13" s="2">
        <v>3</v>
      </c>
      <c r="H13" s="3">
        <f>G13*SessionsPerCredit</f>
        <v>30</v>
      </c>
      <c r="I13" s="3">
        <f>MinutesPerSession</f>
        <v>75</v>
      </c>
      <c r="J13" s="3">
        <f>H13*I13</f>
        <v>2250</v>
      </c>
      <c r="K13" s="3">
        <f>J13/60</f>
        <v>37.5</v>
      </c>
      <c r="L13" s="3">
        <f>G13*FacultyCreditHoursPerCredit</f>
        <v>45</v>
      </c>
      <c r="M13" s="3">
        <f>COUNTIF('Faculty Utilization'!$E$2:$E$91,D13)</f>
        <v>2</v>
      </c>
      <c r="N13" s="2" t="s">
        <v>23</v>
      </c>
      <c r="O13" s="2" t="s">
        <v>24</v>
      </c>
      <c r="P13" s="2" t="s">
        <v>25</v>
      </c>
      <c r="Q13" s="2" t="s">
        <v>26</v>
      </c>
      <c r="R13" s="2" t="s">
        <v>31</v>
      </c>
    </row>
    <row r="14" spans="1:18">
      <c r="A14" s="2" t="s">
        <v>18</v>
      </c>
      <c r="B14" s="2" t="s">
        <v>19</v>
      </c>
      <c r="C14" s="2">
        <v>2</v>
      </c>
      <c r="D14" s="2" t="s">
        <v>69</v>
      </c>
      <c r="E14" s="2" t="s">
        <v>70</v>
      </c>
      <c r="F14" s="2" t="s">
        <v>22</v>
      </c>
      <c r="G14" s="2">
        <v>2</v>
      </c>
      <c r="H14" s="3">
        <f>G14*SessionsPerCredit</f>
        <v>20</v>
      </c>
      <c r="I14" s="3">
        <f>MinutesPerSession</f>
        <v>75</v>
      </c>
      <c r="J14" s="3">
        <f>H14*I14</f>
        <v>1500</v>
      </c>
      <c r="K14" s="3">
        <f>J14/60</f>
        <v>25</v>
      </c>
      <c r="L14" s="3">
        <f>G14*FacultyCreditHoursPerCredit</f>
        <v>30</v>
      </c>
      <c r="M14" s="3">
        <f>COUNTIF('Faculty Utilization'!$E$2:$E$91,D14)</f>
        <v>2</v>
      </c>
      <c r="N14" s="2" t="s">
        <v>23</v>
      </c>
      <c r="O14" s="2" t="s">
        <v>24</v>
      </c>
      <c r="P14" s="2" t="s">
        <v>43</v>
      </c>
      <c r="Q14" s="2" t="s">
        <v>44</v>
      </c>
      <c r="R14" s="2" t="s">
        <v>71</v>
      </c>
    </row>
    <row r="15" spans="1:18">
      <c r="A15" s="2" t="s">
        <v>18</v>
      </c>
      <c r="B15" s="2" t="s">
        <v>19</v>
      </c>
      <c r="C15" s="2">
        <v>2</v>
      </c>
      <c r="D15" s="2" t="s">
        <v>72</v>
      </c>
      <c r="E15" s="2" t="s">
        <v>73</v>
      </c>
      <c r="F15" s="2" t="s">
        <v>42</v>
      </c>
      <c r="G15" s="2">
        <v>2</v>
      </c>
      <c r="H15" s="3">
        <f>G15*SessionsPerCredit</f>
        <v>20</v>
      </c>
      <c r="I15" s="3">
        <f>MinutesPerSession</f>
        <v>75</v>
      </c>
      <c r="J15" s="3">
        <f>H15*I15</f>
        <v>1500</v>
      </c>
      <c r="K15" s="3">
        <f>J15/60</f>
        <v>25</v>
      </c>
      <c r="L15" s="3">
        <f>G15*FacultyCreditHoursPerCredit</f>
        <v>30</v>
      </c>
      <c r="M15" s="3">
        <f>COUNTIF('Faculty Utilization'!$E$2:$E$91,D15)</f>
        <v>2</v>
      </c>
      <c r="N15" s="2" t="s">
        <v>23</v>
      </c>
      <c r="O15" s="2" t="s">
        <v>24</v>
      </c>
      <c r="P15" s="2" t="s">
        <v>52</v>
      </c>
      <c r="Q15" s="2" t="s">
        <v>53</v>
      </c>
      <c r="R15" s="2" t="s">
        <v>54</v>
      </c>
    </row>
    <row r="16" spans="1:18">
      <c r="A16" s="2" t="s">
        <v>18</v>
      </c>
      <c r="B16" s="2" t="s">
        <v>74</v>
      </c>
      <c r="C16" s="2">
        <v>3</v>
      </c>
      <c r="D16" s="2" t="s">
        <v>75</v>
      </c>
      <c r="E16" s="2" t="s">
        <v>76</v>
      </c>
      <c r="F16" s="2" t="s">
        <v>77</v>
      </c>
      <c r="G16" s="2">
        <v>4</v>
      </c>
      <c r="H16" s="3">
        <f>G16*SessionsPerCredit</f>
        <v>40</v>
      </c>
      <c r="I16" s="3">
        <f>MinutesPerSession</f>
        <v>75</v>
      </c>
      <c r="J16" s="3">
        <f>H16*I16</f>
        <v>3000</v>
      </c>
      <c r="K16" s="3">
        <f>J16/60</f>
        <v>50</v>
      </c>
      <c r="L16" s="3">
        <f>G16*FacultyCreditHoursPerCredit</f>
        <v>60</v>
      </c>
      <c r="M16" s="3">
        <f>COUNTIF('Faculty Utilization'!$E$2:$E$91,D16)</f>
        <v>2</v>
      </c>
      <c r="N16" s="2" t="s">
        <v>23</v>
      </c>
      <c r="O16" s="2" t="s">
        <v>24</v>
      </c>
      <c r="P16" s="2" t="s">
        <v>25</v>
      </c>
      <c r="Q16" s="2" t="s">
        <v>26</v>
      </c>
      <c r="R16" s="2" t="s">
        <v>78</v>
      </c>
    </row>
    <row r="17" spans="1:18">
      <c r="A17" s="2" t="s">
        <v>18</v>
      </c>
      <c r="B17" s="2" t="s">
        <v>74</v>
      </c>
      <c r="C17" s="2">
        <v>3</v>
      </c>
      <c r="D17" s="2" t="s">
        <v>79</v>
      </c>
      <c r="E17" s="2" t="s">
        <v>80</v>
      </c>
      <c r="F17" s="2" t="s">
        <v>34</v>
      </c>
      <c r="G17" s="2">
        <v>4</v>
      </c>
      <c r="H17" s="3">
        <f>G17*SessionsPerCredit</f>
        <v>40</v>
      </c>
      <c r="I17" s="3">
        <f>MinutesPerSession</f>
        <v>75</v>
      </c>
      <c r="J17" s="3">
        <f>H17*I17</f>
        <v>3000</v>
      </c>
      <c r="K17" s="3">
        <f>J17/60</f>
        <v>50</v>
      </c>
      <c r="L17" s="3">
        <f>G17*FacultyCreditHoursPerCredit</f>
        <v>60</v>
      </c>
      <c r="M17" s="3">
        <f>COUNTIF('Faculty Utilization'!$E$2:$E$91,D17)</f>
        <v>2</v>
      </c>
      <c r="N17" s="2" t="s">
        <v>23</v>
      </c>
      <c r="O17" s="2" t="s">
        <v>24</v>
      </c>
      <c r="P17" s="2" t="s">
        <v>25</v>
      </c>
      <c r="Q17" s="2" t="s">
        <v>26</v>
      </c>
      <c r="R17" s="2" t="s">
        <v>81</v>
      </c>
    </row>
    <row r="18" spans="1:18">
      <c r="A18" s="2" t="s">
        <v>18</v>
      </c>
      <c r="B18" s="2" t="s">
        <v>74</v>
      </c>
      <c r="C18" s="2">
        <v>3</v>
      </c>
      <c r="D18" s="2" t="s">
        <v>82</v>
      </c>
      <c r="E18" s="2" t="s">
        <v>83</v>
      </c>
      <c r="F18" s="2" t="s">
        <v>57</v>
      </c>
      <c r="G18" s="2">
        <v>4</v>
      </c>
      <c r="H18" s="3">
        <f>G18*SessionsPerCredit</f>
        <v>40</v>
      </c>
      <c r="I18" s="3">
        <f>MinutesPerSession</f>
        <v>75</v>
      </c>
      <c r="J18" s="3">
        <f>H18*I18</f>
        <v>3000</v>
      </c>
      <c r="K18" s="3">
        <f>J18/60</f>
        <v>50</v>
      </c>
      <c r="L18" s="3">
        <f>G18*FacultyCreditHoursPerCredit</f>
        <v>60</v>
      </c>
      <c r="M18" s="3">
        <f>COUNTIF('Faculty Utilization'!$E$2:$E$91,D18)</f>
        <v>2</v>
      </c>
      <c r="N18" s="2" t="s">
        <v>23</v>
      </c>
      <c r="O18" s="2" t="s">
        <v>24</v>
      </c>
      <c r="P18" s="2" t="s">
        <v>25</v>
      </c>
      <c r="Q18" s="2" t="s">
        <v>26</v>
      </c>
      <c r="R18" s="2" t="s">
        <v>84</v>
      </c>
    </row>
    <row r="19" spans="1:18">
      <c r="A19" s="2" t="s">
        <v>18</v>
      </c>
      <c r="B19" s="2" t="s">
        <v>74</v>
      </c>
      <c r="C19" s="2">
        <v>3</v>
      </c>
      <c r="D19" s="2" t="s">
        <v>85</v>
      </c>
      <c r="E19" s="2" t="s">
        <v>86</v>
      </c>
      <c r="F19" s="2" t="s">
        <v>42</v>
      </c>
      <c r="G19" s="2">
        <v>3</v>
      </c>
      <c r="H19" s="3">
        <f>G19*SessionsPerCredit</f>
        <v>30</v>
      </c>
      <c r="I19" s="3">
        <f>MinutesPerSession</f>
        <v>75</v>
      </c>
      <c r="J19" s="3">
        <f>H19*I19</f>
        <v>2250</v>
      </c>
      <c r="K19" s="3">
        <f>J19/60</f>
        <v>37.5</v>
      </c>
      <c r="L19" s="3">
        <f>G19*FacultyCreditHoursPerCredit</f>
        <v>45</v>
      </c>
      <c r="M19" s="3">
        <f>COUNTIF('Faculty Utilization'!$E$2:$E$91,D19)</f>
        <v>2</v>
      </c>
      <c r="N19" s="2" t="s">
        <v>23</v>
      </c>
      <c r="O19" s="2" t="s">
        <v>24</v>
      </c>
      <c r="P19" s="2" t="s">
        <v>25</v>
      </c>
      <c r="Q19" s="2" t="s">
        <v>26</v>
      </c>
      <c r="R19" s="2" t="s">
        <v>87</v>
      </c>
    </row>
    <row r="20" spans="1:18">
      <c r="A20" s="2" t="s">
        <v>18</v>
      </c>
      <c r="B20" s="2" t="s">
        <v>74</v>
      </c>
      <c r="C20" s="2">
        <v>3</v>
      </c>
      <c r="D20" s="2" t="s">
        <v>88</v>
      </c>
      <c r="E20" s="2" t="s">
        <v>89</v>
      </c>
      <c r="F20" s="2" t="s">
        <v>38</v>
      </c>
      <c r="G20" s="2">
        <v>3</v>
      </c>
      <c r="H20" s="3">
        <f>G20*SessionsPerCredit</f>
        <v>30</v>
      </c>
      <c r="I20" s="3">
        <f>MinutesPerSession</f>
        <v>75</v>
      </c>
      <c r="J20" s="3">
        <f>H20*I20</f>
        <v>2250</v>
      </c>
      <c r="K20" s="3">
        <f>J20/60</f>
        <v>37.5</v>
      </c>
      <c r="L20" s="3">
        <f>G20*FacultyCreditHoursPerCredit</f>
        <v>45</v>
      </c>
      <c r="M20" s="3">
        <f>COUNTIF('Faculty Utilization'!$E$2:$E$91,D20)</f>
        <v>2</v>
      </c>
      <c r="N20" s="2" t="s">
        <v>23</v>
      </c>
      <c r="O20" s="2" t="s">
        <v>24</v>
      </c>
      <c r="P20" s="2" t="s">
        <v>43</v>
      </c>
      <c r="Q20" s="2" t="s">
        <v>44</v>
      </c>
      <c r="R20" s="2" t="s">
        <v>49</v>
      </c>
    </row>
    <row r="21" spans="1:18">
      <c r="A21" s="2" t="s">
        <v>18</v>
      </c>
      <c r="B21" s="2" t="s">
        <v>74</v>
      </c>
      <c r="C21" s="2">
        <v>3</v>
      </c>
      <c r="D21" s="2" t="s">
        <v>90</v>
      </c>
      <c r="E21" s="2" t="s">
        <v>91</v>
      </c>
      <c r="F21" s="2" t="s">
        <v>57</v>
      </c>
      <c r="G21" s="2">
        <v>2</v>
      </c>
      <c r="H21" s="3">
        <f>G21*SessionsPerCredit</f>
        <v>20</v>
      </c>
      <c r="I21" s="3">
        <f>MinutesPerSession</f>
        <v>75</v>
      </c>
      <c r="J21" s="3">
        <f>H21*I21</f>
        <v>1500</v>
      </c>
      <c r="K21" s="3">
        <f>J21/60</f>
        <v>25</v>
      </c>
      <c r="L21" s="3">
        <f>G21*FacultyCreditHoursPerCredit</f>
        <v>30</v>
      </c>
      <c r="M21" s="3">
        <f>COUNTIF('Faculty Utilization'!$E$2:$E$91,D21)</f>
        <v>2</v>
      </c>
      <c r="N21" s="2" t="s">
        <v>23</v>
      </c>
      <c r="O21" s="2" t="s">
        <v>24</v>
      </c>
      <c r="P21" s="2" t="s">
        <v>43</v>
      </c>
      <c r="Q21" s="2" t="s">
        <v>44</v>
      </c>
      <c r="R21" s="2" t="s">
        <v>58</v>
      </c>
    </row>
    <row r="22" spans="1:18">
      <c r="A22" s="2" t="s">
        <v>18</v>
      </c>
      <c r="B22" s="2" t="s">
        <v>74</v>
      </c>
      <c r="C22" s="2">
        <v>3</v>
      </c>
      <c r="D22" s="2" t="s">
        <v>92</v>
      </c>
      <c r="E22" s="2" t="s">
        <v>93</v>
      </c>
      <c r="F22" s="2" t="s">
        <v>42</v>
      </c>
      <c r="G22" s="2">
        <v>2</v>
      </c>
      <c r="H22" s="3">
        <f>G22*SessionsPerCredit</f>
        <v>20</v>
      </c>
      <c r="I22" s="3">
        <f>MinutesPerSession</f>
        <v>75</v>
      </c>
      <c r="J22" s="3">
        <f>H22*I22</f>
        <v>1500</v>
      </c>
      <c r="K22" s="3">
        <f>J22/60</f>
        <v>25</v>
      </c>
      <c r="L22" s="3">
        <f>G22*FacultyCreditHoursPerCredit</f>
        <v>30</v>
      </c>
      <c r="M22" s="3">
        <f>COUNTIF('Faculty Utilization'!$E$2:$E$91,D22)</f>
        <v>1</v>
      </c>
      <c r="N22" s="2" t="s">
        <v>94</v>
      </c>
      <c r="O22" s="2" t="s">
        <v>95</v>
      </c>
      <c r="P22" s="2" t="s">
        <v>25</v>
      </c>
      <c r="Q22" s="2" t="s">
        <v>26</v>
      </c>
      <c r="R22" s="2" t="s">
        <v>61</v>
      </c>
    </row>
    <row r="23" spans="1:18">
      <c r="A23" s="2" t="s">
        <v>18</v>
      </c>
      <c r="B23" s="2" t="s">
        <v>74</v>
      </c>
      <c r="C23" s="2">
        <v>3</v>
      </c>
      <c r="D23" s="2" t="s">
        <v>96</v>
      </c>
      <c r="E23" s="2" t="s">
        <v>97</v>
      </c>
      <c r="F23" s="2" t="s">
        <v>42</v>
      </c>
      <c r="G23" s="2">
        <v>2</v>
      </c>
      <c r="H23" s="3">
        <f>G23*SessionsPerCredit</f>
        <v>20</v>
      </c>
      <c r="I23" s="3">
        <f>MinutesPerSession</f>
        <v>75</v>
      </c>
      <c r="J23" s="3">
        <f>H23*I23</f>
        <v>1500</v>
      </c>
      <c r="K23" s="3">
        <f>J23/60</f>
        <v>25</v>
      </c>
      <c r="L23" s="3">
        <f>G23*FacultyCreditHoursPerCredit</f>
        <v>30</v>
      </c>
      <c r="M23" s="3">
        <f>COUNTIF('Faculty Utilization'!$E$2:$E$91,D23)</f>
        <v>1</v>
      </c>
      <c r="N23" s="2" t="s">
        <v>94</v>
      </c>
      <c r="O23" s="2" t="s">
        <v>95</v>
      </c>
      <c r="P23" s="2" t="s">
        <v>43</v>
      </c>
      <c r="Q23" s="2" t="s">
        <v>44</v>
      </c>
      <c r="R23" s="2" t="s">
        <v>98</v>
      </c>
    </row>
    <row r="24" spans="1:18">
      <c r="A24" s="2" t="s">
        <v>18</v>
      </c>
      <c r="B24" s="2" t="s">
        <v>74</v>
      </c>
      <c r="C24" s="2">
        <v>3</v>
      </c>
      <c r="D24" s="2" t="s">
        <v>99</v>
      </c>
      <c r="E24" s="2" t="s">
        <v>100</v>
      </c>
      <c r="F24" s="2" t="s">
        <v>42</v>
      </c>
      <c r="G24" s="2">
        <v>2</v>
      </c>
      <c r="H24" s="3">
        <f>G24*SessionsPerCredit</f>
        <v>20</v>
      </c>
      <c r="I24" s="3">
        <f>MinutesPerSession</f>
        <v>75</v>
      </c>
      <c r="J24" s="3">
        <f>H24*I24</f>
        <v>1500</v>
      </c>
      <c r="K24" s="3">
        <f>J24/60</f>
        <v>25</v>
      </c>
      <c r="L24" s="3">
        <f>G24*FacultyCreditHoursPerCredit</f>
        <v>30</v>
      </c>
      <c r="M24" s="3">
        <f>COUNTIF('Faculty Utilization'!$E$2:$E$91,D24)</f>
        <v>1</v>
      </c>
      <c r="N24" s="2" t="s">
        <v>94</v>
      </c>
      <c r="O24" s="2" t="s">
        <v>95</v>
      </c>
      <c r="P24" s="2" t="s">
        <v>52</v>
      </c>
      <c r="Q24" s="2" t="s">
        <v>53</v>
      </c>
      <c r="R24" s="2" t="s">
        <v>45</v>
      </c>
    </row>
    <row r="25" spans="1:18">
      <c r="A25" s="2" t="s">
        <v>18</v>
      </c>
      <c r="B25" s="2" t="s">
        <v>74</v>
      </c>
      <c r="C25" s="2">
        <v>4</v>
      </c>
      <c r="D25" s="2" t="s">
        <v>101</v>
      </c>
      <c r="E25" s="2" t="s">
        <v>102</v>
      </c>
      <c r="F25" s="2" t="s">
        <v>22</v>
      </c>
      <c r="G25" s="2">
        <v>4</v>
      </c>
      <c r="H25" s="3">
        <f>G25*SessionsPerCredit</f>
        <v>40</v>
      </c>
      <c r="I25" s="3">
        <f>MinutesPerSession</f>
        <v>75</v>
      </c>
      <c r="J25" s="3">
        <f>H25*I25</f>
        <v>3000</v>
      </c>
      <c r="K25" s="3">
        <f>J25/60</f>
        <v>50</v>
      </c>
      <c r="L25" s="3">
        <f>G25*FacultyCreditHoursPerCredit</f>
        <v>60</v>
      </c>
      <c r="M25" s="3">
        <f>COUNTIF('Faculty Utilization'!$E$2:$E$91,D25)</f>
        <v>2</v>
      </c>
      <c r="N25" s="2" t="s">
        <v>23</v>
      </c>
      <c r="O25" s="2" t="s">
        <v>24</v>
      </c>
      <c r="P25" s="2" t="s">
        <v>25</v>
      </c>
      <c r="Q25" s="2" t="s">
        <v>26</v>
      </c>
      <c r="R25" s="2" t="s">
        <v>103</v>
      </c>
    </row>
    <row r="26" spans="1:18">
      <c r="A26" s="2" t="s">
        <v>18</v>
      </c>
      <c r="B26" s="2" t="s">
        <v>74</v>
      </c>
      <c r="C26" s="2">
        <v>4</v>
      </c>
      <c r="D26" s="2" t="s">
        <v>104</v>
      </c>
      <c r="E26" s="2" t="s">
        <v>105</v>
      </c>
      <c r="F26" s="2" t="s">
        <v>38</v>
      </c>
      <c r="G26" s="2">
        <v>3</v>
      </c>
      <c r="H26" s="3">
        <f>G26*SessionsPerCredit</f>
        <v>30</v>
      </c>
      <c r="I26" s="3">
        <f>MinutesPerSession</f>
        <v>75</v>
      </c>
      <c r="J26" s="3">
        <f>H26*I26</f>
        <v>2250</v>
      </c>
      <c r="K26" s="3">
        <f>J26/60</f>
        <v>37.5</v>
      </c>
      <c r="L26" s="3">
        <f>G26*FacultyCreditHoursPerCredit</f>
        <v>45</v>
      </c>
      <c r="M26" s="3">
        <f>COUNTIF('Faculty Utilization'!$E$2:$E$91,D26)</f>
        <v>2</v>
      </c>
      <c r="N26" s="2" t="s">
        <v>23</v>
      </c>
      <c r="O26" s="2" t="s">
        <v>24</v>
      </c>
      <c r="P26" s="2" t="s">
        <v>25</v>
      </c>
      <c r="Q26" s="2" t="s">
        <v>26</v>
      </c>
      <c r="R26" s="2" t="s">
        <v>39</v>
      </c>
    </row>
    <row r="27" spans="1:18">
      <c r="A27" s="2" t="s">
        <v>18</v>
      </c>
      <c r="B27" s="2" t="s">
        <v>74</v>
      </c>
      <c r="C27" s="2">
        <v>4</v>
      </c>
      <c r="D27" s="2" t="s">
        <v>106</v>
      </c>
      <c r="E27" s="2" t="s">
        <v>107</v>
      </c>
      <c r="F27" s="2" t="s">
        <v>77</v>
      </c>
      <c r="G27" s="2">
        <v>3</v>
      </c>
      <c r="H27" s="3">
        <f>G27*SessionsPerCredit</f>
        <v>30</v>
      </c>
      <c r="I27" s="3">
        <f>MinutesPerSession</f>
        <v>75</v>
      </c>
      <c r="J27" s="3">
        <f>H27*I27</f>
        <v>2250</v>
      </c>
      <c r="K27" s="3">
        <f>J27/60</f>
        <v>37.5</v>
      </c>
      <c r="L27" s="3">
        <f>G27*FacultyCreditHoursPerCredit</f>
        <v>45</v>
      </c>
      <c r="M27" s="3">
        <f>COUNTIF('Faculty Utilization'!$E$2:$E$91,D27)</f>
        <v>2</v>
      </c>
      <c r="N27" s="2" t="s">
        <v>23</v>
      </c>
      <c r="O27" s="2" t="s">
        <v>24</v>
      </c>
      <c r="P27" s="2" t="s">
        <v>25</v>
      </c>
      <c r="Q27" s="2" t="s">
        <v>26</v>
      </c>
      <c r="R27" s="2" t="s">
        <v>108</v>
      </c>
    </row>
    <row r="28" spans="1:18">
      <c r="A28" s="2" t="s">
        <v>18</v>
      </c>
      <c r="B28" s="2" t="s">
        <v>74</v>
      </c>
      <c r="C28" s="2">
        <v>4</v>
      </c>
      <c r="D28" s="2" t="s">
        <v>109</v>
      </c>
      <c r="E28" s="2" t="s">
        <v>110</v>
      </c>
      <c r="F28" s="2" t="s">
        <v>22</v>
      </c>
      <c r="G28" s="2">
        <v>4</v>
      </c>
      <c r="H28" s="3">
        <f>G28*SessionsPerCredit</f>
        <v>40</v>
      </c>
      <c r="I28" s="3">
        <f>MinutesPerSession</f>
        <v>75</v>
      </c>
      <c r="J28" s="3">
        <f>H28*I28</f>
        <v>3000</v>
      </c>
      <c r="K28" s="3">
        <f>J28/60</f>
        <v>50</v>
      </c>
      <c r="L28" s="3">
        <f>G28*FacultyCreditHoursPerCredit</f>
        <v>60</v>
      </c>
      <c r="M28" s="3">
        <f>COUNTIF('Faculty Utilization'!$E$2:$E$91,D28)</f>
        <v>2</v>
      </c>
      <c r="N28" s="2" t="s">
        <v>23</v>
      </c>
      <c r="O28" s="2" t="s">
        <v>24</v>
      </c>
      <c r="P28" s="2" t="s">
        <v>52</v>
      </c>
      <c r="Q28" s="2" t="s">
        <v>53</v>
      </c>
      <c r="R28" s="2" t="s">
        <v>71</v>
      </c>
    </row>
    <row r="29" spans="1:18">
      <c r="A29" s="2" t="s">
        <v>18</v>
      </c>
      <c r="B29" s="2" t="s">
        <v>74</v>
      </c>
      <c r="C29" s="2">
        <v>4</v>
      </c>
      <c r="D29" s="2" t="s">
        <v>111</v>
      </c>
      <c r="E29" s="2" t="s">
        <v>112</v>
      </c>
      <c r="F29" s="2" t="s">
        <v>34</v>
      </c>
      <c r="G29" s="2">
        <v>3</v>
      </c>
      <c r="H29" s="3">
        <f>G29*SessionsPerCredit</f>
        <v>30</v>
      </c>
      <c r="I29" s="3">
        <f>MinutesPerSession</f>
        <v>75</v>
      </c>
      <c r="J29" s="3">
        <f>H29*I29</f>
        <v>2250</v>
      </c>
      <c r="K29" s="3">
        <f>J29/60</f>
        <v>37.5</v>
      </c>
      <c r="L29" s="3">
        <f>G29*FacultyCreditHoursPerCredit</f>
        <v>45</v>
      </c>
      <c r="M29" s="3">
        <f>COUNTIF('Faculty Utilization'!$E$2:$E$91,D29)</f>
        <v>2</v>
      </c>
      <c r="N29" s="2" t="s">
        <v>23</v>
      </c>
      <c r="O29" s="2" t="s">
        <v>24</v>
      </c>
      <c r="P29" s="2" t="s">
        <v>25</v>
      </c>
      <c r="Q29" s="2" t="s">
        <v>26</v>
      </c>
      <c r="R29" s="2" t="s">
        <v>64</v>
      </c>
    </row>
    <row r="30" spans="1:18">
      <c r="A30" s="2" t="s">
        <v>18</v>
      </c>
      <c r="B30" s="2" t="s">
        <v>74</v>
      </c>
      <c r="C30" s="2">
        <v>4</v>
      </c>
      <c r="D30" s="2" t="s">
        <v>113</v>
      </c>
      <c r="E30" s="2" t="s">
        <v>114</v>
      </c>
      <c r="F30" s="2" t="s">
        <v>22</v>
      </c>
      <c r="G30" s="2">
        <v>3</v>
      </c>
      <c r="H30" s="3">
        <f>G30*SessionsPerCredit</f>
        <v>30</v>
      </c>
      <c r="I30" s="3">
        <f>MinutesPerSession</f>
        <v>75</v>
      </c>
      <c r="J30" s="3">
        <f>H30*I30</f>
        <v>2250</v>
      </c>
      <c r="K30" s="3">
        <f>J30/60</f>
        <v>37.5</v>
      </c>
      <c r="L30" s="3">
        <f>G30*FacultyCreditHoursPerCredit</f>
        <v>45</v>
      </c>
      <c r="M30" s="3">
        <f>COUNTIF('Faculty Utilization'!$E$2:$E$91,D30)</f>
        <v>2</v>
      </c>
      <c r="N30" s="2" t="s">
        <v>23</v>
      </c>
      <c r="O30" s="2" t="s">
        <v>24</v>
      </c>
      <c r="P30" s="2" t="s">
        <v>43</v>
      </c>
      <c r="Q30" s="2" t="s">
        <v>44</v>
      </c>
      <c r="R30" s="2" t="s">
        <v>103</v>
      </c>
    </row>
    <row r="31" spans="1:18">
      <c r="A31" s="2" t="s">
        <v>18</v>
      </c>
      <c r="B31" s="2" t="s">
        <v>74</v>
      </c>
      <c r="C31" s="2">
        <v>4</v>
      </c>
      <c r="D31" s="2" t="s">
        <v>115</v>
      </c>
      <c r="E31" s="2" t="s">
        <v>116</v>
      </c>
      <c r="F31" s="2" t="s">
        <v>77</v>
      </c>
      <c r="G31" s="2">
        <v>2</v>
      </c>
      <c r="H31" s="3">
        <f>G31*SessionsPerCredit</f>
        <v>20</v>
      </c>
      <c r="I31" s="3">
        <f>MinutesPerSession</f>
        <v>75</v>
      </c>
      <c r="J31" s="3">
        <f>H31*I31</f>
        <v>1500</v>
      </c>
      <c r="K31" s="3">
        <f>J31/60</f>
        <v>25</v>
      </c>
      <c r="L31" s="3">
        <f>G31*FacultyCreditHoursPerCredit</f>
        <v>30</v>
      </c>
      <c r="M31" s="3">
        <f>COUNTIF('Faculty Utilization'!$E$2:$E$91,D31)</f>
        <v>1</v>
      </c>
      <c r="N31" s="2" t="s">
        <v>94</v>
      </c>
      <c r="O31" s="2" t="s">
        <v>117</v>
      </c>
      <c r="P31" s="2" t="s">
        <v>43</v>
      </c>
      <c r="Q31" s="2" t="s">
        <v>44</v>
      </c>
      <c r="R31" s="2" t="s">
        <v>118</v>
      </c>
    </row>
    <row r="32" spans="1:18">
      <c r="A32" s="2" t="s">
        <v>18</v>
      </c>
      <c r="B32" s="2" t="s">
        <v>74</v>
      </c>
      <c r="C32" s="2">
        <v>4</v>
      </c>
      <c r="D32" s="2" t="s">
        <v>119</v>
      </c>
      <c r="E32" s="2" t="s">
        <v>120</v>
      </c>
      <c r="F32" s="2" t="s">
        <v>42</v>
      </c>
      <c r="G32" s="2">
        <v>2</v>
      </c>
      <c r="H32" s="3">
        <f>G32*SessionsPerCredit</f>
        <v>20</v>
      </c>
      <c r="I32" s="3">
        <f>MinutesPerSession</f>
        <v>75</v>
      </c>
      <c r="J32" s="3">
        <f>H32*I32</f>
        <v>1500</v>
      </c>
      <c r="K32" s="3">
        <f>J32/60</f>
        <v>25</v>
      </c>
      <c r="L32" s="3">
        <f>G32*FacultyCreditHoursPerCredit</f>
        <v>30</v>
      </c>
      <c r="M32" s="3">
        <f>COUNTIF('Faculty Utilization'!$E$2:$E$91,D32)</f>
        <v>1</v>
      </c>
      <c r="N32" s="2" t="s">
        <v>94</v>
      </c>
      <c r="O32" s="2" t="s">
        <v>117</v>
      </c>
      <c r="P32" s="2" t="s">
        <v>43</v>
      </c>
      <c r="Q32" s="2" t="s">
        <v>44</v>
      </c>
      <c r="R32" s="2" t="s">
        <v>98</v>
      </c>
    </row>
    <row r="33" spans="1:18">
      <c r="A33" s="2" t="s">
        <v>18</v>
      </c>
      <c r="B33" s="2" t="s">
        <v>74</v>
      </c>
      <c r="C33" s="2">
        <v>4</v>
      </c>
      <c r="D33" s="2" t="s">
        <v>121</v>
      </c>
      <c r="E33" s="2" t="s">
        <v>122</v>
      </c>
      <c r="F33" s="2" t="s">
        <v>30</v>
      </c>
      <c r="G33" s="2">
        <v>2</v>
      </c>
      <c r="H33" s="3">
        <f>G33*SessionsPerCredit</f>
        <v>20</v>
      </c>
      <c r="I33" s="3">
        <f>MinutesPerSession</f>
        <v>75</v>
      </c>
      <c r="J33" s="3">
        <f>H33*I33</f>
        <v>1500</v>
      </c>
      <c r="K33" s="3">
        <f>J33/60</f>
        <v>25</v>
      </c>
      <c r="L33" s="3">
        <f>G33*FacultyCreditHoursPerCredit</f>
        <v>30</v>
      </c>
      <c r="M33" s="3">
        <f>COUNTIF('Faculty Utilization'!$E$2:$E$91,D33)</f>
        <v>1</v>
      </c>
      <c r="N33" s="2" t="s">
        <v>94</v>
      </c>
      <c r="O33" s="2" t="s">
        <v>117</v>
      </c>
      <c r="P33" s="2" t="s">
        <v>25</v>
      </c>
      <c r="Q33" s="2" t="s">
        <v>26</v>
      </c>
      <c r="R33" s="2" t="s">
        <v>61</v>
      </c>
    </row>
    <row r="34" spans="1:18">
      <c r="A34" s="2" t="s">
        <v>18</v>
      </c>
      <c r="B34" s="2" t="s">
        <v>123</v>
      </c>
      <c r="C34" s="2">
        <v>5</v>
      </c>
      <c r="D34" s="2" t="s">
        <v>124</v>
      </c>
      <c r="E34" s="2" t="s">
        <v>125</v>
      </c>
      <c r="F34" s="2" t="s">
        <v>22</v>
      </c>
      <c r="G34" s="2">
        <v>4</v>
      </c>
      <c r="H34" s="3">
        <f>G34*SessionsPerCredit</f>
        <v>40</v>
      </c>
      <c r="I34" s="3">
        <f>MinutesPerSession</f>
        <v>75</v>
      </c>
      <c r="J34" s="3">
        <f>H34*I34</f>
        <v>3000</v>
      </c>
      <c r="K34" s="3">
        <f>J34/60</f>
        <v>50</v>
      </c>
      <c r="L34" s="3">
        <f>G34*FacultyCreditHoursPerCredit</f>
        <v>60</v>
      </c>
      <c r="M34" s="3">
        <f>COUNTIF('Faculty Utilization'!$E$2:$E$91,D34)</f>
        <v>2</v>
      </c>
      <c r="N34" s="2" t="s">
        <v>23</v>
      </c>
      <c r="O34" s="2" t="s">
        <v>24</v>
      </c>
      <c r="P34" s="2" t="s">
        <v>25</v>
      </c>
      <c r="Q34" s="2" t="s">
        <v>26</v>
      </c>
      <c r="R34" s="2" t="s">
        <v>126</v>
      </c>
    </row>
    <row r="35" spans="1:18">
      <c r="A35" s="2" t="s">
        <v>18</v>
      </c>
      <c r="B35" s="2" t="s">
        <v>123</v>
      </c>
      <c r="C35" s="2">
        <v>5</v>
      </c>
      <c r="D35" s="2" t="s">
        <v>127</v>
      </c>
      <c r="E35" s="2" t="s">
        <v>128</v>
      </c>
      <c r="F35" s="2" t="s">
        <v>42</v>
      </c>
      <c r="G35" s="2">
        <v>3</v>
      </c>
      <c r="H35" s="3">
        <f>G35*SessionsPerCredit</f>
        <v>30</v>
      </c>
      <c r="I35" s="3">
        <f>MinutesPerSession</f>
        <v>75</v>
      </c>
      <c r="J35" s="3">
        <f>H35*I35</f>
        <v>2250</v>
      </c>
      <c r="K35" s="3">
        <f>J35/60</f>
        <v>37.5</v>
      </c>
      <c r="L35" s="3">
        <f>G35*FacultyCreditHoursPerCredit</f>
        <v>45</v>
      </c>
      <c r="M35" s="3">
        <f>COUNTIF('Faculty Utilization'!$E$2:$E$91,D35)</f>
        <v>2</v>
      </c>
      <c r="N35" s="2" t="s">
        <v>23</v>
      </c>
      <c r="O35" s="2" t="s">
        <v>24</v>
      </c>
      <c r="P35" s="2" t="s">
        <v>25</v>
      </c>
      <c r="Q35" s="2" t="s">
        <v>26</v>
      </c>
      <c r="R35" s="2" t="s">
        <v>54</v>
      </c>
    </row>
    <row r="36" spans="1:18">
      <c r="A36" s="2" t="s">
        <v>18</v>
      </c>
      <c r="B36" s="2" t="s">
        <v>123</v>
      </c>
      <c r="C36" s="2">
        <v>5</v>
      </c>
      <c r="D36" s="2" t="s">
        <v>129</v>
      </c>
      <c r="E36" s="2" t="s">
        <v>130</v>
      </c>
      <c r="F36" s="2" t="s">
        <v>22</v>
      </c>
      <c r="G36" s="2">
        <v>4</v>
      </c>
      <c r="H36" s="3">
        <f>G36*SessionsPerCredit</f>
        <v>40</v>
      </c>
      <c r="I36" s="3">
        <f>MinutesPerSession</f>
        <v>75</v>
      </c>
      <c r="J36" s="3">
        <f>H36*I36</f>
        <v>3000</v>
      </c>
      <c r="K36" s="3">
        <f>J36/60</f>
        <v>50</v>
      </c>
      <c r="L36" s="3">
        <f>G36*FacultyCreditHoursPerCredit</f>
        <v>60</v>
      </c>
      <c r="M36" s="3">
        <f>COUNTIF('Faculty Utilization'!$E$2:$E$91,D36)</f>
        <v>2</v>
      </c>
      <c r="N36" s="2" t="s">
        <v>23</v>
      </c>
      <c r="O36" s="2" t="s">
        <v>24</v>
      </c>
      <c r="P36" s="2" t="s">
        <v>52</v>
      </c>
      <c r="Q36" s="2" t="s">
        <v>53</v>
      </c>
      <c r="R36" s="2" t="s">
        <v>71</v>
      </c>
    </row>
    <row r="37" spans="1:18">
      <c r="A37" s="2" t="s">
        <v>18</v>
      </c>
      <c r="B37" s="2" t="s">
        <v>123</v>
      </c>
      <c r="C37" s="2">
        <v>5</v>
      </c>
      <c r="D37" s="2" t="s">
        <v>131</v>
      </c>
      <c r="E37" s="2" t="s">
        <v>132</v>
      </c>
      <c r="F37" s="2" t="s">
        <v>57</v>
      </c>
      <c r="G37" s="2">
        <v>3</v>
      </c>
      <c r="H37" s="3">
        <f>G37*SessionsPerCredit</f>
        <v>30</v>
      </c>
      <c r="I37" s="3">
        <f>MinutesPerSession</f>
        <v>75</v>
      </c>
      <c r="J37" s="3">
        <f>H37*I37</f>
        <v>2250</v>
      </c>
      <c r="K37" s="3">
        <f>J37/60</f>
        <v>37.5</v>
      </c>
      <c r="L37" s="3">
        <f>G37*FacultyCreditHoursPerCredit</f>
        <v>45</v>
      </c>
      <c r="M37" s="3">
        <f>COUNTIF('Faculty Utilization'!$E$2:$E$91,D37)</f>
        <v>2</v>
      </c>
      <c r="N37" s="2" t="s">
        <v>23</v>
      </c>
      <c r="O37" s="2" t="s">
        <v>24</v>
      </c>
      <c r="P37" s="2" t="s">
        <v>43</v>
      </c>
      <c r="Q37" s="2" t="s">
        <v>44</v>
      </c>
      <c r="R37" s="2" t="s">
        <v>84</v>
      </c>
    </row>
    <row r="38" spans="1:18">
      <c r="A38" s="2" t="s">
        <v>18</v>
      </c>
      <c r="B38" s="2" t="s">
        <v>123</v>
      </c>
      <c r="C38" s="2">
        <v>5</v>
      </c>
      <c r="D38" s="2" t="s">
        <v>133</v>
      </c>
      <c r="E38" s="2" t="s">
        <v>134</v>
      </c>
      <c r="F38" s="2" t="s">
        <v>77</v>
      </c>
      <c r="G38" s="2">
        <v>4</v>
      </c>
      <c r="H38" s="3">
        <f>G38*SessionsPerCredit</f>
        <v>40</v>
      </c>
      <c r="I38" s="3">
        <f>MinutesPerSession</f>
        <v>75</v>
      </c>
      <c r="J38" s="3">
        <f>H38*I38</f>
        <v>3000</v>
      </c>
      <c r="K38" s="3">
        <f>J38/60</f>
        <v>50</v>
      </c>
      <c r="L38" s="3">
        <f>G38*FacultyCreditHoursPerCredit</f>
        <v>60</v>
      </c>
      <c r="M38" s="3">
        <f>COUNTIF('Faculty Utilization'!$E$2:$E$91,D38)</f>
        <v>1</v>
      </c>
      <c r="N38" s="2" t="s">
        <v>94</v>
      </c>
      <c r="O38" s="2" t="s">
        <v>77</v>
      </c>
      <c r="P38" s="2" t="s">
        <v>25</v>
      </c>
      <c r="Q38" s="2" t="s">
        <v>26</v>
      </c>
      <c r="R38" s="2" t="s">
        <v>78</v>
      </c>
    </row>
    <row r="39" spans="1:18">
      <c r="A39" s="2" t="s">
        <v>18</v>
      </c>
      <c r="B39" s="2" t="s">
        <v>123</v>
      </c>
      <c r="C39" s="2">
        <v>5</v>
      </c>
      <c r="D39" s="2" t="s">
        <v>135</v>
      </c>
      <c r="E39" s="2" t="s">
        <v>136</v>
      </c>
      <c r="F39" s="2" t="s">
        <v>77</v>
      </c>
      <c r="G39" s="2">
        <v>4</v>
      </c>
      <c r="H39" s="3">
        <f>G39*SessionsPerCredit</f>
        <v>40</v>
      </c>
      <c r="I39" s="3">
        <f>MinutesPerSession</f>
        <v>75</v>
      </c>
      <c r="J39" s="3">
        <f>H39*I39</f>
        <v>3000</v>
      </c>
      <c r="K39" s="3">
        <f>J39/60</f>
        <v>50</v>
      </c>
      <c r="L39" s="3">
        <f>G39*FacultyCreditHoursPerCredit</f>
        <v>60</v>
      </c>
      <c r="M39" s="3">
        <f>COUNTIF('Faculty Utilization'!$E$2:$E$91,D39)</f>
        <v>1</v>
      </c>
      <c r="N39" s="2" t="s">
        <v>94</v>
      </c>
      <c r="O39" s="2" t="s">
        <v>77</v>
      </c>
      <c r="P39" s="2" t="s">
        <v>52</v>
      </c>
      <c r="Q39" s="2" t="s">
        <v>53</v>
      </c>
      <c r="R39" s="2" t="s">
        <v>108</v>
      </c>
    </row>
    <row r="40" spans="1:18">
      <c r="A40" s="2" t="s">
        <v>18</v>
      </c>
      <c r="B40" s="2" t="s">
        <v>123</v>
      </c>
      <c r="C40" s="2">
        <v>5</v>
      </c>
      <c r="D40" s="2" t="s">
        <v>137</v>
      </c>
      <c r="E40" s="2" t="s">
        <v>138</v>
      </c>
      <c r="F40" s="2" t="s">
        <v>34</v>
      </c>
      <c r="G40" s="2">
        <v>4</v>
      </c>
      <c r="H40" s="3">
        <f>G40*SessionsPerCredit</f>
        <v>40</v>
      </c>
      <c r="I40" s="3">
        <f>MinutesPerSession</f>
        <v>75</v>
      </c>
      <c r="J40" s="3">
        <f>H40*I40</f>
        <v>3000</v>
      </c>
      <c r="K40" s="3">
        <f>J40/60</f>
        <v>50</v>
      </c>
      <c r="L40" s="3">
        <f>G40*FacultyCreditHoursPerCredit</f>
        <v>60</v>
      </c>
      <c r="M40" s="3">
        <f>COUNTIF('Faculty Utilization'!$E$2:$E$91,D40)</f>
        <v>1</v>
      </c>
      <c r="N40" s="2" t="s">
        <v>94</v>
      </c>
      <c r="O40" s="2" t="s">
        <v>139</v>
      </c>
      <c r="P40" s="2" t="s">
        <v>25</v>
      </c>
      <c r="Q40" s="2" t="s">
        <v>26</v>
      </c>
      <c r="R40" s="2" t="s">
        <v>81</v>
      </c>
    </row>
    <row r="41" spans="1:18">
      <c r="A41" s="2" t="s">
        <v>18</v>
      </c>
      <c r="B41" s="2" t="s">
        <v>123</v>
      </c>
      <c r="C41" s="2">
        <v>5</v>
      </c>
      <c r="D41" s="2" t="s">
        <v>140</v>
      </c>
      <c r="E41" s="2" t="s">
        <v>141</v>
      </c>
      <c r="F41" s="2" t="s">
        <v>34</v>
      </c>
      <c r="G41" s="2">
        <v>4</v>
      </c>
      <c r="H41" s="3">
        <f>G41*SessionsPerCredit</f>
        <v>40</v>
      </c>
      <c r="I41" s="3">
        <f>MinutesPerSession</f>
        <v>75</v>
      </c>
      <c r="J41" s="3">
        <f>H41*I41</f>
        <v>3000</v>
      </c>
      <c r="K41" s="3">
        <f>J41/60</f>
        <v>50</v>
      </c>
      <c r="L41" s="3">
        <f>G41*FacultyCreditHoursPerCredit</f>
        <v>60</v>
      </c>
      <c r="M41" s="3">
        <f>COUNTIF('Faculty Utilization'!$E$2:$E$91,D41)</f>
        <v>1</v>
      </c>
      <c r="N41" s="2" t="s">
        <v>94</v>
      </c>
      <c r="O41" s="2" t="s">
        <v>139</v>
      </c>
      <c r="P41" s="2" t="s">
        <v>25</v>
      </c>
      <c r="Q41" s="2" t="s">
        <v>26</v>
      </c>
      <c r="R41" s="2" t="s">
        <v>35</v>
      </c>
    </row>
    <row r="42" spans="1:18">
      <c r="A42" s="2" t="s">
        <v>18</v>
      </c>
      <c r="B42" s="2" t="s">
        <v>123</v>
      </c>
      <c r="C42" s="2">
        <v>5</v>
      </c>
      <c r="D42" s="2" t="s">
        <v>142</v>
      </c>
      <c r="E42" s="2" t="s">
        <v>143</v>
      </c>
      <c r="F42" s="2" t="s">
        <v>57</v>
      </c>
      <c r="G42" s="2">
        <v>4</v>
      </c>
      <c r="H42" s="3">
        <f>G42*SessionsPerCredit</f>
        <v>40</v>
      </c>
      <c r="I42" s="3">
        <f>MinutesPerSession</f>
        <v>75</v>
      </c>
      <c r="J42" s="3">
        <f>H42*I42</f>
        <v>3000</v>
      </c>
      <c r="K42" s="3">
        <f>J42/60</f>
        <v>50</v>
      </c>
      <c r="L42" s="3">
        <f>G42*FacultyCreditHoursPerCredit</f>
        <v>60</v>
      </c>
      <c r="M42" s="3">
        <f>COUNTIF('Faculty Utilization'!$E$2:$E$91,D42)</f>
        <v>1</v>
      </c>
      <c r="N42" s="2" t="s">
        <v>94</v>
      </c>
      <c r="O42" s="2" t="s">
        <v>144</v>
      </c>
      <c r="P42" s="2" t="s">
        <v>43</v>
      </c>
      <c r="Q42" s="2" t="s">
        <v>44</v>
      </c>
      <c r="R42" s="2" t="s">
        <v>58</v>
      </c>
    </row>
    <row r="43" spans="1:18">
      <c r="A43" s="2" t="s">
        <v>18</v>
      </c>
      <c r="B43" s="2" t="s">
        <v>123</v>
      </c>
      <c r="C43" s="2">
        <v>5</v>
      </c>
      <c r="D43" s="2" t="s">
        <v>145</v>
      </c>
      <c r="E43" s="2" t="s">
        <v>146</v>
      </c>
      <c r="F43" s="2" t="s">
        <v>57</v>
      </c>
      <c r="G43" s="2">
        <v>4</v>
      </c>
      <c r="H43" s="3">
        <f>G43*SessionsPerCredit</f>
        <v>40</v>
      </c>
      <c r="I43" s="3">
        <f>MinutesPerSession</f>
        <v>75</v>
      </c>
      <c r="J43" s="3">
        <f>H43*I43</f>
        <v>3000</v>
      </c>
      <c r="K43" s="3">
        <f>J43/60</f>
        <v>50</v>
      </c>
      <c r="L43" s="3">
        <f>G43*FacultyCreditHoursPerCredit</f>
        <v>60</v>
      </c>
      <c r="M43" s="3">
        <f>COUNTIF('Faculty Utilization'!$E$2:$E$91,D43)</f>
        <v>1</v>
      </c>
      <c r="N43" s="2" t="s">
        <v>94</v>
      </c>
      <c r="O43" s="2" t="s">
        <v>144</v>
      </c>
      <c r="P43" s="2" t="s">
        <v>25</v>
      </c>
      <c r="Q43" s="2" t="s">
        <v>26</v>
      </c>
      <c r="R43" s="2" t="s">
        <v>84</v>
      </c>
    </row>
    <row r="44" spans="1:18">
      <c r="A44" s="2" t="s">
        <v>18</v>
      </c>
      <c r="B44" s="2" t="s">
        <v>123</v>
      </c>
      <c r="C44" s="2">
        <v>5</v>
      </c>
      <c r="D44" s="2" t="s">
        <v>147</v>
      </c>
      <c r="E44" s="2" t="s">
        <v>148</v>
      </c>
      <c r="F44" s="2" t="s">
        <v>38</v>
      </c>
      <c r="G44" s="2">
        <v>4</v>
      </c>
      <c r="H44" s="3">
        <f>G44*SessionsPerCredit</f>
        <v>40</v>
      </c>
      <c r="I44" s="3">
        <f>MinutesPerSession</f>
        <v>75</v>
      </c>
      <c r="J44" s="3">
        <f>H44*I44</f>
        <v>3000</v>
      </c>
      <c r="K44" s="3">
        <f>J44/60</f>
        <v>50</v>
      </c>
      <c r="L44" s="3">
        <f>G44*FacultyCreditHoursPerCredit</f>
        <v>60</v>
      </c>
      <c r="M44" s="3">
        <f>COUNTIF('Faculty Utilization'!$E$2:$E$91,D44)</f>
        <v>1</v>
      </c>
      <c r="N44" s="2" t="s">
        <v>94</v>
      </c>
      <c r="O44" s="2" t="s">
        <v>149</v>
      </c>
      <c r="P44" s="2" t="s">
        <v>43</v>
      </c>
      <c r="Q44" s="2" t="s">
        <v>44</v>
      </c>
      <c r="R44" s="2" t="s">
        <v>118</v>
      </c>
    </row>
    <row r="45" spans="1:18">
      <c r="A45" s="2" t="s">
        <v>18</v>
      </c>
      <c r="B45" s="2" t="s">
        <v>123</v>
      </c>
      <c r="C45" s="2">
        <v>5</v>
      </c>
      <c r="D45" s="2" t="s">
        <v>150</v>
      </c>
      <c r="E45" s="2" t="s">
        <v>151</v>
      </c>
      <c r="F45" s="2" t="s">
        <v>38</v>
      </c>
      <c r="G45" s="2">
        <v>4</v>
      </c>
      <c r="H45" s="3">
        <f>G45*SessionsPerCredit</f>
        <v>40</v>
      </c>
      <c r="I45" s="3">
        <f>MinutesPerSession</f>
        <v>75</v>
      </c>
      <c r="J45" s="3">
        <f>H45*I45</f>
        <v>3000</v>
      </c>
      <c r="K45" s="3">
        <f>J45/60</f>
        <v>50</v>
      </c>
      <c r="L45" s="3">
        <f>G45*FacultyCreditHoursPerCredit</f>
        <v>60</v>
      </c>
      <c r="M45" s="3">
        <f>COUNTIF('Faculty Utilization'!$E$2:$E$91,D45)</f>
        <v>1</v>
      </c>
      <c r="N45" s="2" t="s">
        <v>94</v>
      </c>
      <c r="O45" s="2" t="s">
        <v>149</v>
      </c>
      <c r="P45" s="2" t="s">
        <v>52</v>
      </c>
      <c r="Q45" s="2" t="s">
        <v>53</v>
      </c>
      <c r="R45" s="2" t="s">
        <v>49</v>
      </c>
    </row>
    <row r="46" spans="1:18">
      <c r="A46" s="2" t="s">
        <v>18</v>
      </c>
      <c r="B46" s="2" t="s">
        <v>123</v>
      </c>
      <c r="C46" s="2">
        <v>6</v>
      </c>
      <c r="D46" s="2" t="s">
        <v>152</v>
      </c>
      <c r="E46" s="2" t="s">
        <v>153</v>
      </c>
      <c r="F46" s="2" t="s">
        <v>22</v>
      </c>
      <c r="G46" s="2">
        <v>4</v>
      </c>
      <c r="H46" s="3">
        <f>G46*SessionsPerCredit</f>
        <v>40</v>
      </c>
      <c r="I46" s="3">
        <f>MinutesPerSession</f>
        <v>75</v>
      </c>
      <c r="J46" s="3">
        <f>H46*I46</f>
        <v>3000</v>
      </c>
      <c r="K46" s="3">
        <f>J46/60</f>
        <v>50</v>
      </c>
      <c r="L46" s="3">
        <f>G46*FacultyCreditHoursPerCredit</f>
        <v>60</v>
      </c>
      <c r="M46" s="3">
        <f>COUNTIF('Faculty Utilization'!$E$2:$E$91,D46)</f>
        <v>2</v>
      </c>
      <c r="N46" s="2" t="s">
        <v>23</v>
      </c>
      <c r="O46" s="2" t="s">
        <v>24</v>
      </c>
      <c r="P46" s="2" t="s">
        <v>25</v>
      </c>
      <c r="Q46" s="2" t="s">
        <v>26</v>
      </c>
      <c r="R46" s="2" t="s">
        <v>27</v>
      </c>
    </row>
    <row r="47" spans="1:18">
      <c r="A47" s="2" t="s">
        <v>18</v>
      </c>
      <c r="B47" s="2" t="s">
        <v>123</v>
      </c>
      <c r="C47" s="2">
        <v>6</v>
      </c>
      <c r="D47" s="2" t="s">
        <v>154</v>
      </c>
      <c r="E47" s="2" t="s">
        <v>155</v>
      </c>
      <c r="F47" s="2" t="s">
        <v>34</v>
      </c>
      <c r="G47" s="2">
        <v>3</v>
      </c>
      <c r="H47" s="3">
        <f>G47*SessionsPerCredit</f>
        <v>30</v>
      </c>
      <c r="I47" s="3">
        <f>MinutesPerSession</f>
        <v>75</v>
      </c>
      <c r="J47" s="3">
        <f>H47*I47</f>
        <v>2250</v>
      </c>
      <c r="K47" s="3">
        <f>J47/60</f>
        <v>37.5</v>
      </c>
      <c r="L47" s="3">
        <f>G47*FacultyCreditHoursPerCredit</f>
        <v>45</v>
      </c>
      <c r="M47" s="3">
        <f>COUNTIF('Faculty Utilization'!$E$2:$E$91,D47)</f>
        <v>2</v>
      </c>
      <c r="N47" s="2" t="s">
        <v>23</v>
      </c>
      <c r="O47" s="2" t="s">
        <v>24</v>
      </c>
      <c r="P47" s="2" t="s">
        <v>25</v>
      </c>
      <c r="Q47" s="2" t="s">
        <v>26</v>
      </c>
      <c r="R47" s="2" t="s">
        <v>64</v>
      </c>
    </row>
    <row r="48" spans="1:18">
      <c r="A48" s="2" t="s">
        <v>18</v>
      </c>
      <c r="B48" s="2" t="s">
        <v>123</v>
      </c>
      <c r="C48" s="2">
        <v>6</v>
      </c>
      <c r="D48" s="2" t="s">
        <v>156</v>
      </c>
      <c r="E48" s="2" t="s">
        <v>157</v>
      </c>
      <c r="F48" s="2" t="s">
        <v>22</v>
      </c>
      <c r="G48" s="2">
        <v>6</v>
      </c>
      <c r="H48" s="3">
        <f>G48*SessionsPerCredit</f>
        <v>60</v>
      </c>
      <c r="I48" s="3">
        <f>MinutesPerSession</f>
        <v>75</v>
      </c>
      <c r="J48" s="3">
        <f>H48*I48</f>
        <v>4500</v>
      </c>
      <c r="K48" s="3">
        <f>J48/60</f>
        <v>75</v>
      </c>
      <c r="L48" s="3">
        <f>G48*FacultyCreditHoursPerCredit</f>
        <v>90</v>
      </c>
      <c r="M48" s="3">
        <f>COUNTIF('Faculty Utilization'!$E$2:$E$91,D48)</f>
        <v>2</v>
      </c>
      <c r="N48" s="2" t="s">
        <v>23</v>
      </c>
      <c r="O48" s="2" t="s">
        <v>24</v>
      </c>
      <c r="P48" s="2" t="s">
        <v>52</v>
      </c>
      <c r="Q48" s="2" t="s">
        <v>53</v>
      </c>
      <c r="R48" s="2" t="s">
        <v>126</v>
      </c>
    </row>
    <row r="49" spans="1:18">
      <c r="A49" s="2" t="s">
        <v>18</v>
      </c>
      <c r="B49" s="2" t="s">
        <v>123</v>
      </c>
      <c r="C49" s="2">
        <v>6</v>
      </c>
      <c r="D49" s="2" t="s">
        <v>158</v>
      </c>
      <c r="E49" s="2" t="s">
        <v>159</v>
      </c>
      <c r="F49" s="2" t="s">
        <v>57</v>
      </c>
      <c r="G49" s="2">
        <v>1</v>
      </c>
      <c r="H49" s="3">
        <f>G49*SessionsPerCredit</f>
        <v>10</v>
      </c>
      <c r="I49" s="3">
        <f>MinutesPerSession</f>
        <v>75</v>
      </c>
      <c r="J49" s="3">
        <f>H49*I49</f>
        <v>750</v>
      </c>
      <c r="K49" s="3">
        <f>J49/60</f>
        <v>12.5</v>
      </c>
      <c r="L49" s="3">
        <f>G49*FacultyCreditHoursPerCredit</f>
        <v>15</v>
      </c>
      <c r="M49" s="3">
        <f>COUNTIF('Faculty Utilization'!$E$2:$E$91,D49)</f>
        <v>2</v>
      </c>
      <c r="N49" s="2" t="s">
        <v>23</v>
      </c>
      <c r="O49" s="2" t="s">
        <v>24</v>
      </c>
      <c r="P49" s="2" t="s">
        <v>43</v>
      </c>
      <c r="Q49" s="2" t="s">
        <v>44</v>
      </c>
      <c r="R49" s="2" t="s">
        <v>71</v>
      </c>
    </row>
    <row r="50" spans="1:18">
      <c r="A50" s="2" t="s">
        <v>18</v>
      </c>
      <c r="B50" s="2" t="s">
        <v>123</v>
      </c>
      <c r="C50" s="2">
        <v>6</v>
      </c>
      <c r="D50" s="2" t="s">
        <v>160</v>
      </c>
      <c r="E50" s="2" t="s">
        <v>161</v>
      </c>
      <c r="F50" s="2" t="s">
        <v>77</v>
      </c>
      <c r="G50" s="2">
        <v>4</v>
      </c>
      <c r="H50" s="3">
        <f>G50*SessionsPerCredit</f>
        <v>40</v>
      </c>
      <c r="I50" s="3">
        <f>MinutesPerSession</f>
        <v>75</v>
      </c>
      <c r="J50" s="3">
        <f>H50*I50</f>
        <v>3000</v>
      </c>
      <c r="K50" s="3">
        <f>J50/60</f>
        <v>50</v>
      </c>
      <c r="L50" s="3">
        <f>G50*FacultyCreditHoursPerCredit</f>
        <v>60</v>
      </c>
      <c r="M50" s="3">
        <f>COUNTIF('Faculty Utilization'!$E$2:$E$91,D50)</f>
        <v>1</v>
      </c>
      <c r="N50" s="2" t="s">
        <v>94</v>
      </c>
      <c r="O50" s="2" t="s">
        <v>77</v>
      </c>
      <c r="P50" s="2" t="s">
        <v>43</v>
      </c>
      <c r="Q50" s="2" t="s">
        <v>44</v>
      </c>
      <c r="R50" s="2" t="s">
        <v>118</v>
      </c>
    </row>
    <row r="51" spans="1:18">
      <c r="A51" s="2" t="s">
        <v>18</v>
      </c>
      <c r="B51" s="2" t="s">
        <v>123</v>
      </c>
      <c r="C51" s="2">
        <v>6</v>
      </c>
      <c r="D51" s="2" t="s">
        <v>162</v>
      </c>
      <c r="E51" s="2" t="s">
        <v>163</v>
      </c>
      <c r="F51" s="2" t="s">
        <v>77</v>
      </c>
      <c r="G51" s="2">
        <v>4</v>
      </c>
      <c r="H51" s="3">
        <f>G51*SessionsPerCredit</f>
        <v>40</v>
      </c>
      <c r="I51" s="3">
        <f>MinutesPerSession</f>
        <v>75</v>
      </c>
      <c r="J51" s="3">
        <f>H51*I51</f>
        <v>3000</v>
      </c>
      <c r="K51" s="3">
        <f>J51/60</f>
        <v>50</v>
      </c>
      <c r="L51" s="3">
        <f>G51*FacultyCreditHoursPerCredit</f>
        <v>60</v>
      </c>
      <c r="M51" s="3">
        <f>COUNTIF('Faculty Utilization'!$E$2:$E$91,D51)</f>
        <v>1</v>
      </c>
      <c r="N51" s="2" t="s">
        <v>94</v>
      </c>
      <c r="O51" s="2" t="s">
        <v>77</v>
      </c>
      <c r="P51" s="2" t="s">
        <v>25</v>
      </c>
      <c r="Q51" s="2" t="s">
        <v>26</v>
      </c>
      <c r="R51" s="2" t="s">
        <v>108</v>
      </c>
    </row>
    <row r="52" spans="1:18">
      <c r="A52" s="2" t="s">
        <v>18</v>
      </c>
      <c r="B52" s="2" t="s">
        <v>123</v>
      </c>
      <c r="C52" s="2">
        <v>6</v>
      </c>
      <c r="D52" s="2" t="s">
        <v>164</v>
      </c>
      <c r="E52" s="2" t="s">
        <v>165</v>
      </c>
      <c r="F52" s="2" t="s">
        <v>34</v>
      </c>
      <c r="G52" s="2">
        <v>4</v>
      </c>
      <c r="H52" s="3">
        <f>G52*SessionsPerCredit</f>
        <v>40</v>
      </c>
      <c r="I52" s="3">
        <f>MinutesPerSession</f>
        <v>75</v>
      </c>
      <c r="J52" s="3">
        <f>H52*I52</f>
        <v>3000</v>
      </c>
      <c r="K52" s="3">
        <f>J52/60</f>
        <v>50</v>
      </c>
      <c r="L52" s="3">
        <f>G52*FacultyCreditHoursPerCredit</f>
        <v>60</v>
      </c>
      <c r="M52" s="3">
        <f>COUNTIF('Faculty Utilization'!$E$2:$E$91,D52)</f>
        <v>1</v>
      </c>
      <c r="N52" s="2" t="s">
        <v>94</v>
      </c>
      <c r="O52" s="2" t="s">
        <v>139</v>
      </c>
      <c r="P52" s="2" t="s">
        <v>52</v>
      </c>
      <c r="Q52" s="2" t="s">
        <v>53</v>
      </c>
      <c r="R52" s="2" t="s">
        <v>81</v>
      </c>
    </row>
    <row r="53" spans="1:18">
      <c r="A53" s="2" t="s">
        <v>18</v>
      </c>
      <c r="B53" s="2" t="s">
        <v>123</v>
      </c>
      <c r="C53" s="2">
        <v>6</v>
      </c>
      <c r="D53" s="2" t="s">
        <v>166</v>
      </c>
      <c r="E53" s="2" t="s">
        <v>167</v>
      </c>
      <c r="F53" s="2" t="s">
        <v>34</v>
      </c>
      <c r="G53" s="2">
        <v>4</v>
      </c>
      <c r="H53" s="3">
        <f>G53*SessionsPerCredit</f>
        <v>40</v>
      </c>
      <c r="I53" s="3">
        <f>MinutesPerSession</f>
        <v>75</v>
      </c>
      <c r="J53" s="3">
        <f>H53*I53</f>
        <v>3000</v>
      </c>
      <c r="K53" s="3">
        <f>J53/60</f>
        <v>50</v>
      </c>
      <c r="L53" s="3">
        <f>G53*FacultyCreditHoursPerCredit</f>
        <v>60</v>
      </c>
      <c r="M53" s="3">
        <f>COUNTIF('Faculty Utilization'!$E$2:$E$91,D53)</f>
        <v>1</v>
      </c>
      <c r="N53" s="2" t="s">
        <v>94</v>
      </c>
      <c r="O53" s="2" t="s">
        <v>139</v>
      </c>
      <c r="P53" s="2" t="s">
        <v>25</v>
      </c>
      <c r="Q53" s="2" t="s">
        <v>26</v>
      </c>
      <c r="R53" s="2" t="s">
        <v>35</v>
      </c>
    </row>
    <row r="54" spans="1:18">
      <c r="A54" s="2" t="s">
        <v>18</v>
      </c>
      <c r="B54" s="2" t="s">
        <v>123</v>
      </c>
      <c r="C54" s="2">
        <v>6</v>
      </c>
      <c r="D54" s="2" t="s">
        <v>168</v>
      </c>
      <c r="E54" s="2" t="s">
        <v>169</v>
      </c>
      <c r="F54" s="2" t="s">
        <v>57</v>
      </c>
      <c r="G54" s="2">
        <v>4</v>
      </c>
      <c r="H54" s="3">
        <f>G54*SessionsPerCredit</f>
        <v>40</v>
      </c>
      <c r="I54" s="3">
        <f>MinutesPerSession</f>
        <v>75</v>
      </c>
      <c r="J54" s="3">
        <f>H54*I54</f>
        <v>3000</v>
      </c>
      <c r="K54" s="3">
        <f>J54/60</f>
        <v>50</v>
      </c>
      <c r="L54" s="3">
        <f>G54*FacultyCreditHoursPerCredit</f>
        <v>60</v>
      </c>
      <c r="M54" s="3">
        <f>COUNTIF('Faculty Utilization'!$E$2:$E$91,D54)</f>
        <v>1</v>
      </c>
      <c r="N54" s="2" t="s">
        <v>94</v>
      </c>
      <c r="O54" s="2" t="s">
        <v>144</v>
      </c>
      <c r="P54" s="2" t="s">
        <v>43</v>
      </c>
      <c r="Q54" s="2" t="s">
        <v>44</v>
      </c>
      <c r="R54" s="2" t="s">
        <v>58</v>
      </c>
    </row>
    <row r="55" spans="1:18">
      <c r="A55" s="2" t="s">
        <v>18</v>
      </c>
      <c r="B55" s="2" t="s">
        <v>123</v>
      </c>
      <c r="C55" s="2">
        <v>6</v>
      </c>
      <c r="D55" s="2" t="s">
        <v>170</v>
      </c>
      <c r="E55" s="2" t="s">
        <v>171</v>
      </c>
      <c r="F55" s="2" t="s">
        <v>57</v>
      </c>
      <c r="G55" s="2">
        <v>4</v>
      </c>
      <c r="H55" s="3">
        <f>G55*SessionsPerCredit</f>
        <v>40</v>
      </c>
      <c r="I55" s="3">
        <f>MinutesPerSession</f>
        <v>75</v>
      </c>
      <c r="J55" s="3">
        <f>H55*I55</f>
        <v>3000</v>
      </c>
      <c r="K55" s="3">
        <f>J55/60</f>
        <v>50</v>
      </c>
      <c r="L55" s="3">
        <f>G55*FacultyCreditHoursPerCredit</f>
        <v>60</v>
      </c>
      <c r="M55" s="3">
        <f>COUNTIF('Faculty Utilization'!$E$2:$E$91,D55)</f>
        <v>1</v>
      </c>
      <c r="N55" s="2" t="s">
        <v>94</v>
      </c>
      <c r="O55" s="2" t="s">
        <v>144</v>
      </c>
      <c r="P55" s="2" t="s">
        <v>25</v>
      </c>
      <c r="Q55" s="2" t="s">
        <v>26</v>
      </c>
      <c r="R55" s="2" t="s">
        <v>87</v>
      </c>
    </row>
    <row r="56" spans="1:18">
      <c r="A56" s="2" t="s">
        <v>18</v>
      </c>
      <c r="B56" s="2" t="s">
        <v>123</v>
      </c>
      <c r="C56" s="2">
        <v>6</v>
      </c>
      <c r="D56" s="2" t="s">
        <v>172</v>
      </c>
      <c r="E56" s="2" t="s">
        <v>173</v>
      </c>
      <c r="F56" s="2" t="s">
        <v>38</v>
      </c>
      <c r="G56" s="2">
        <v>4</v>
      </c>
      <c r="H56" s="3">
        <f>G56*SessionsPerCredit</f>
        <v>40</v>
      </c>
      <c r="I56" s="3">
        <f>MinutesPerSession</f>
        <v>75</v>
      </c>
      <c r="J56" s="3">
        <f>H56*I56</f>
        <v>3000</v>
      </c>
      <c r="K56" s="3">
        <f>J56/60</f>
        <v>50</v>
      </c>
      <c r="L56" s="3">
        <f>G56*FacultyCreditHoursPerCredit</f>
        <v>60</v>
      </c>
      <c r="M56" s="3">
        <f>COUNTIF('Faculty Utilization'!$E$2:$E$91,D56)</f>
        <v>1</v>
      </c>
      <c r="N56" s="2" t="s">
        <v>94</v>
      </c>
      <c r="O56" s="2" t="s">
        <v>149</v>
      </c>
      <c r="P56" s="2" t="s">
        <v>52</v>
      </c>
      <c r="Q56" s="2" t="s">
        <v>53</v>
      </c>
      <c r="R56" s="2" t="s">
        <v>39</v>
      </c>
    </row>
    <row r="57" spans="1:18">
      <c r="A57" s="2" t="s">
        <v>18</v>
      </c>
      <c r="B57" s="2" t="s">
        <v>123</v>
      </c>
      <c r="C57" s="2">
        <v>6</v>
      </c>
      <c r="D57" s="2" t="s">
        <v>174</v>
      </c>
      <c r="E57" s="2" t="s">
        <v>175</v>
      </c>
      <c r="F57" s="2" t="s">
        <v>48</v>
      </c>
      <c r="G57" s="2">
        <v>4</v>
      </c>
      <c r="H57" s="3">
        <f>G57*SessionsPerCredit</f>
        <v>40</v>
      </c>
      <c r="I57" s="3">
        <f>MinutesPerSession</f>
        <v>75</v>
      </c>
      <c r="J57" s="3">
        <f>H57*I57</f>
        <v>3000</v>
      </c>
      <c r="K57" s="3">
        <f>J57/60</f>
        <v>50</v>
      </c>
      <c r="L57" s="3">
        <f>G57*FacultyCreditHoursPerCredit</f>
        <v>60</v>
      </c>
      <c r="M57" s="3">
        <f>COUNTIF('Faculty Utilization'!$E$2:$E$91,D57)</f>
        <v>1</v>
      </c>
      <c r="N57" s="2" t="s">
        <v>94</v>
      </c>
      <c r="O57" s="2" t="s">
        <v>149</v>
      </c>
      <c r="P57" s="2" t="s">
        <v>43</v>
      </c>
      <c r="Q57" s="2" t="s">
        <v>44</v>
      </c>
      <c r="R57" s="2" t="s">
        <v>49</v>
      </c>
    </row>
  </sheetData>
  <autoFilter ref="A1:R5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35A1B"/>
  </sheetPr>
  <dimension ref="A1:AB1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20.7109375" customWidth="1"/>
    <col min="3" max="3" width="10.7109375" customWidth="1"/>
    <col min="4" max="4" width="15.7109375" customWidth="1"/>
    <col min="5" max="5" width="10.7109375" customWidth="1"/>
    <col min="6" max="6" width="19.7109375" customWidth="1"/>
    <col min="7" max="7" width="14.7109375" customWidth="1"/>
    <col min="8" max="8" width="18.7109375" customWidth="1"/>
    <col min="9" max="9" width="10.7109375" customWidth="1"/>
    <col min="10" max="10" width="25.7109375" customWidth="1"/>
    <col min="11" max="11" width="31.7109375" customWidth="1"/>
    <col min="12" max="12" width="32.7109375" customWidth="1"/>
    <col min="13" max="13" width="16.7109375" customWidth="1"/>
    <col min="14" max="14" width="20.7109375" customWidth="1"/>
    <col min="15" max="15" width="25.7109375" customWidth="1"/>
    <col min="16" max="16" width="18.7109375" customWidth="1"/>
    <col min="17" max="17" width="22.7109375" customWidth="1"/>
    <col min="18" max="18" width="17.7109375" customWidth="1"/>
    <col min="19" max="19" width="40.7109375" customWidth="1"/>
    <col min="20" max="20" width="20.7109375" customWidth="1"/>
    <col min="21" max="21" width="25.7109375" customWidth="1"/>
    <col min="22" max="22" width="17.7109375" customWidth="1"/>
    <col min="23" max="23" width="26.7109375" customWidth="1"/>
    <col min="24" max="24" width="16.7109375" customWidth="1"/>
    <col min="25" max="25" width="28.7109375" customWidth="1"/>
    <col min="26" max="26" width="16.7109375" customWidth="1"/>
    <col min="27" max="27" width="27.7109375" customWidth="1"/>
    <col min="28" max="28" width="11.7109375" customWidth="1"/>
  </cols>
  <sheetData>
    <row r="1" spans="1:28" ht="32" customHeight="1">
      <c r="A1" s="1" t="s">
        <v>176</v>
      </c>
      <c r="B1" s="1" t="s">
        <v>177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  <c r="M1" s="1" t="s">
        <v>188</v>
      </c>
      <c r="N1" s="1" t="s">
        <v>189</v>
      </c>
      <c r="O1" s="1" t="s">
        <v>190</v>
      </c>
      <c r="P1" s="1" t="s">
        <v>191</v>
      </c>
      <c r="Q1" s="1" t="s">
        <v>192</v>
      </c>
      <c r="R1" s="1" t="s">
        <v>193</v>
      </c>
      <c r="S1" s="1" t="s">
        <v>194</v>
      </c>
      <c r="T1" s="1" t="s">
        <v>195</v>
      </c>
      <c r="U1" s="1" t="s">
        <v>196</v>
      </c>
      <c r="V1" s="1" t="s">
        <v>197</v>
      </c>
      <c r="W1" s="1" t="s">
        <v>198</v>
      </c>
      <c r="X1" s="1" t="s">
        <v>199</v>
      </c>
      <c r="Y1" s="1" t="s">
        <v>200</v>
      </c>
      <c r="Z1" s="1" t="s">
        <v>201</v>
      </c>
      <c r="AA1" s="1" t="s">
        <v>202</v>
      </c>
      <c r="AB1" s="1" t="s">
        <v>203</v>
      </c>
    </row>
    <row r="2" spans="1:28">
      <c r="A2" s="2" t="s">
        <v>204</v>
      </c>
      <c r="B2" s="2" t="s">
        <v>205</v>
      </c>
      <c r="C2" s="2" t="s">
        <v>206</v>
      </c>
      <c r="D2" s="2" t="s">
        <v>207</v>
      </c>
      <c r="E2" s="2" t="s">
        <v>208</v>
      </c>
      <c r="F2" s="2" t="s">
        <v>209</v>
      </c>
      <c r="G2" s="2" t="s">
        <v>123</v>
      </c>
      <c r="H2" s="2">
        <v>5</v>
      </c>
      <c r="I2" s="2" t="s">
        <v>210</v>
      </c>
      <c r="J2" s="2" t="s">
        <v>144</v>
      </c>
      <c r="K2" s="2" t="s">
        <v>100</v>
      </c>
      <c r="L2" s="2" t="s">
        <v>120</v>
      </c>
      <c r="M2" s="2" t="s">
        <v>211</v>
      </c>
      <c r="N2" s="2" t="s">
        <v>212</v>
      </c>
      <c r="O2" s="2" t="s">
        <v>213</v>
      </c>
      <c r="P2" s="2" t="s">
        <v>214</v>
      </c>
      <c r="Q2" s="2" t="s">
        <v>215</v>
      </c>
      <c r="R2" s="2" t="s">
        <v>216</v>
      </c>
      <c r="S2" s="2" t="s">
        <v>217</v>
      </c>
      <c r="T2" s="2" t="s">
        <v>218</v>
      </c>
      <c r="U2" s="2" t="s">
        <v>219</v>
      </c>
      <c r="V2" s="2" t="s">
        <v>220</v>
      </c>
      <c r="W2" s="2" t="s">
        <v>221</v>
      </c>
      <c r="X2" s="2">
        <v>8.199999999999999</v>
      </c>
      <c r="Y2" s="2">
        <v>92</v>
      </c>
      <c r="Z2" s="2" t="s">
        <v>222</v>
      </c>
      <c r="AA2" s="3" t="str">
        <f>INDEX('Faculty Master'!$B$2:$B$21,MATCH(AB2,'Faculty Master'!$A$2:$A$21,0))</f>
        <v>Dr. Sunita Menon</v>
      </c>
      <c r="AB2" s="2" t="s">
        <v>78</v>
      </c>
    </row>
    <row r="3" spans="1:28">
      <c r="A3" s="2" t="s">
        <v>223</v>
      </c>
      <c r="B3" s="2" t="s">
        <v>224</v>
      </c>
      <c r="C3" s="2" t="s">
        <v>225</v>
      </c>
      <c r="D3" s="2" t="s">
        <v>226</v>
      </c>
      <c r="E3" s="2" t="s">
        <v>208</v>
      </c>
      <c r="F3" s="2" t="s">
        <v>227</v>
      </c>
      <c r="G3" s="2" t="s">
        <v>123</v>
      </c>
      <c r="H3" s="2">
        <v>5</v>
      </c>
      <c r="I3" s="2" t="s">
        <v>210</v>
      </c>
      <c r="J3" s="2" t="s">
        <v>139</v>
      </c>
      <c r="K3" s="2" t="s">
        <v>97</v>
      </c>
      <c r="L3" s="2" t="s">
        <v>122</v>
      </c>
      <c r="M3" s="2" t="s">
        <v>228</v>
      </c>
      <c r="N3" s="2" t="s">
        <v>229</v>
      </c>
      <c r="O3" s="2" t="s">
        <v>230</v>
      </c>
      <c r="P3" s="2" t="s">
        <v>231</v>
      </c>
      <c r="Q3" s="2" t="s">
        <v>215</v>
      </c>
      <c r="R3" s="2" t="s">
        <v>232</v>
      </c>
      <c r="S3" s="2" t="s">
        <v>233</v>
      </c>
      <c r="T3" s="2" t="s">
        <v>218</v>
      </c>
      <c r="U3" s="2" t="s">
        <v>219</v>
      </c>
      <c r="V3" s="2" t="s">
        <v>220</v>
      </c>
      <c r="W3" s="2" t="s">
        <v>221</v>
      </c>
      <c r="X3" s="2">
        <v>7.68</v>
      </c>
      <c r="Y3" s="2">
        <v>100</v>
      </c>
      <c r="Z3" s="2" t="s">
        <v>222</v>
      </c>
      <c r="AA3" s="3" t="str">
        <f>INDEX('Faculty Master'!$B$2:$B$21,MATCH(AB3,'Faculty Master'!$A$2:$A$21,0))</f>
        <v>Dr. Sunita Menon</v>
      </c>
      <c r="AB3" s="2" t="s">
        <v>78</v>
      </c>
    </row>
    <row r="4" spans="1:28">
      <c r="A4" s="2" t="s">
        <v>234</v>
      </c>
      <c r="B4" s="2" t="s">
        <v>235</v>
      </c>
      <c r="C4" s="2" t="s">
        <v>206</v>
      </c>
      <c r="D4" s="2" t="s">
        <v>236</v>
      </c>
      <c r="E4" s="2" t="s">
        <v>208</v>
      </c>
      <c r="F4" s="2" t="s">
        <v>237</v>
      </c>
      <c r="G4" s="2" t="s">
        <v>123</v>
      </c>
      <c r="H4" s="2">
        <v>5</v>
      </c>
      <c r="I4" s="2" t="s">
        <v>210</v>
      </c>
      <c r="J4" s="2" t="s">
        <v>149</v>
      </c>
      <c r="K4" s="2" t="s">
        <v>97</v>
      </c>
      <c r="L4" s="2" t="s">
        <v>120</v>
      </c>
      <c r="M4" s="2" t="s">
        <v>228</v>
      </c>
      <c r="N4" s="2" t="s">
        <v>238</v>
      </c>
      <c r="O4" s="2" t="s">
        <v>239</v>
      </c>
      <c r="P4" s="2" t="s">
        <v>231</v>
      </c>
      <c r="Q4" s="2" t="s">
        <v>215</v>
      </c>
      <c r="R4" s="2" t="s">
        <v>240</v>
      </c>
      <c r="S4" s="2" t="s">
        <v>241</v>
      </c>
      <c r="T4" s="2" t="s">
        <v>218</v>
      </c>
      <c r="U4" s="2" t="s">
        <v>219</v>
      </c>
      <c r="V4" s="2" t="s">
        <v>220</v>
      </c>
      <c r="W4" s="2" t="s">
        <v>221</v>
      </c>
      <c r="X4" s="2">
        <v>6.68</v>
      </c>
      <c r="Y4" s="2">
        <v>81.2</v>
      </c>
      <c r="Z4" s="2" t="s">
        <v>222</v>
      </c>
      <c r="AA4" s="3" t="str">
        <f>INDEX('Faculty Master'!$B$2:$B$21,MATCH(AB4,'Faculty Master'!$A$2:$A$21,0))</f>
        <v>Dr. Sunita Menon</v>
      </c>
      <c r="AB4" s="2" t="s">
        <v>78</v>
      </c>
    </row>
    <row r="5" spans="1:28">
      <c r="A5" s="2" t="s">
        <v>242</v>
      </c>
      <c r="B5" s="2" t="s">
        <v>243</v>
      </c>
      <c r="C5" s="2" t="s">
        <v>206</v>
      </c>
      <c r="D5" s="2" t="s">
        <v>244</v>
      </c>
      <c r="E5" s="2" t="s">
        <v>208</v>
      </c>
      <c r="F5" s="2" t="s">
        <v>245</v>
      </c>
      <c r="G5" s="2" t="s">
        <v>123</v>
      </c>
      <c r="H5" s="2">
        <v>5</v>
      </c>
      <c r="I5" s="2" t="s">
        <v>210</v>
      </c>
      <c r="J5" s="2" t="s">
        <v>149</v>
      </c>
      <c r="K5" s="2" t="s">
        <v>100</v>
      </c>
      <c r="L5" s="2" t="s">
        <v>120</v>
      </c>
      <c r="M5" s="2" t="s">
        <v>246</v>
      </c>
      <c r="N5" s="2" t="s">
        <v>247</v>
      </c>
      <c r="O5" s="2" t="s">
        <v>248</v>
      </c>
      <c r="P5" s="2" t="s">
        <v>231</v>
      </c>
      <c r="Q5" s="2" t="s">
        <v>215</v>
      </c>
      <c r="R5" s="2" t="s">
        <v>249</v>
      </c>
      <c r="S5" s="2" t="s">
        <v>250</v>
      </c>
      <c r="T5" s="2" t="s">
        <v>218</v>
      </c>
      <c r="U5" s="2" t="s">
        <v>219</v>
      </c>
      <c r="V5" s="2" t="s">
        <v>220</v>
      </c>
      <c r="W5" s="2" t="s">
        <v>221</v>
      </c>
      <c r="X5" s="2">
        <v>5.34</v>
      </c>
      <c r="Y5" s="2">
        <v>91.7</v>
      </c>
      <c r="Z5" s="2" t="s">
        <v>251</v>
      </c>
      <c r="AA5" s="3" t="str">
        <f>INDEX('Faculty Master'!$B$2:$B$21,MATCH(AB5,'Faculty Master'!$A$2:$A$21,0))</f>
        <v>Dr. Sunita Menon</v>
      </c>
      <c r="AB5" s="2" t="s">
        <v>78</v>
      </c>
    </row>
    <row r="6" spans="1:28">
      <c r="A6" s="2" t="s">
        <v>252</v>
      </c>
      <c r="B6" s="2" t="s">
        <v>253</v>
      </c>
      <c r="C6" s="2" t="s">
        <v>225</v>
      </c>
      <c r="D6" s="2" t="s">
        <v>254</v>
      </c>
      <c r="E6" s="2" t="s">
        <v>208</v>
      </c>
      <c r="F6" s="2" t="s">
        <v>255</v>
      </c>
      <c r="G6" s="2" t="s">
        <v>123</v>
      </c>
      <c r="H6" s="2">
        <v>5</v>
      </c>
      <c r="I6" s="2" t="s">
        <v>210</v>
      </c>
      <c r="J6" s="2" t="s">
        <v>144</v>
      </c>
      <c r="K6" s="2" t="s">
        <v>100</v>
      </c>
      <c r="L6" s="2" t="s">
        <v>122</v>
      </c>
      <c r="M6" s="2" t="s">
        <v>256</v>
      </c>
      <c r="N6" s="2" t="s">
        <v>257</v>
      </c>
      <c r="O6" s="2" t="s">
        <v>258</v>
      </c>
      <c r="P6" s="2" t="s">
        <v>214</v>
      </c>
      <c r="Q6" s="2" t="s">
        <v>259</v>
      </c>
      <c r="R6" s="2" t="s">
        <v>260</v>
      </c>
      <c r="S6" s="2" t="s">
        <v>261</v>
      </c>
      <c r="T6" s="2" t="s">
        <v>262</v>
      </c>
      <c r="U6" s="2" t="s">
        <v>219</v>
      </c>
      <c r="V6" s="2" t="s">
        <v>220</v>
      </c>
      <c r="W6" s="2" t="s">
        <v>221</v>
      </c>
      <c r="X6" s="2">
        <v>6.42</v>
      </c>
      <c r="Y6" s="2">
        <v>77.40000000000001</v>
      </c>
      <c r="Z6" s="2" t="s">
        <v>251</v>
      </c>
      <c r="AA6" s="3" t="str">
        <f>INDEX('Faculty Master'!$B$2:$B$21,MATCH(AB6,'Faculty Master'!$A$2:$A$21,0))</f>
        <v>Dr. Sunita Menon</v>
      </c>
      <c r="AB6" s="2" t="s">
        <v>78</v>
      </c>
    </row>
    <row r="7" spans="1:28">
      <c r="A7" s="2" t="s">
        <v>263</v>
      </c>
      <c r="B7" s="2" t="s">
        <v>264</v>
      </c>
      <c r="C7" s="2" t="s">
        <v>206</v>
      </c>
      <c r="D7" s="2" t="s">
        <v>265</v>
      </c>
      <c r="E7" s="2" t="s">
        <v>208</v>
      </c>
      <c r="F7" s="2" t="s">
        <v>266</v>
      </c>
      <c r="G7" s="2" t="s">
        <v>123</v>
      </c>
      <c r="H7" s="2">
        <v>5</v>
      </c>
      <c r="I7" s="2" t="s">
        <v>210</v>
      </c>
      <c r="J7" s="2" t="s">
        <v>149</v>
      </c>
      <c r="K7" s="2" t="s">
        <v>100</v>
      </c>
      <c r="L7" s="2" t="s">
        <v>120</v>
      </c>
      <c r="M7" s="2" t="s">
        <v>228</v>
      </c>
      <c r="N7" s="2" t="s">
        <v>267</v>
      </c>
      <c r="O7" s="2" t="s">
        <v>268</v>
      </c>
      <c r="P7" s="2" t="s">
        <v>214</v>
      </c>
      <c r="Q7" s="2" t="s">
        <v>269</v>
      </c>
      <c r="R7" s="2" t="s">
        <v>270</v>
      </c>
      <c r="S7" s="2" t="s">
        <v>271</v>
      </c>
      <c r="T7" s="2" t="s">
        <v>272</v>
      </c>
      <c r="U7" s="2" t="s">
        <v>273</v>
      </c>
      <c r="V7" s="2" t="s">
        <v>274</v>
      </c>
      <c r="W7" s="2" t="s">
        <v>221</v>
      </c>
      <c r="X7" s="2">
        <v>8.539999999999999</v>
      </c>
      <c r="Y7" s="2">
        <v>91.59999999999999</v>
      </c>
      <c r="Z7" s="2" t="s">
        <v>275</v>
      </c>
      <c r="AA7" s="3" t="str">
        <f>INDEX('Faculty Master'!$B$2:$B$21,MATCH(AB7,'Faculty Master'!$A$2:$A$21,0))</f>
        <v>Dr. Sunita Menon</v>
      </c>
      <c r="AB7" s="2" t="s">
        <v>78</v>
      </c>
    </row>
    <row r="8" spans="1:28">
      <c r="A8" s="2" t="s">
        <v>276</v>
      </c>
      <c r="B8" s="2" t="s">
        <v>277</v>
      </c>
      <c r="C8" s="2" t="s">
        <v>225</v>
      </c>
      <c r="D8" s="2" t="s">
        <v>278</v>
      </c>
      <c r="E8" s="2" t="s">
        <v>208</v>
      </c>
      <c r="F8" s="2" t="s">
        <v>279</v>
      </c>
      <c r="G8" s="2" t="s">
        <v>123</v>
      </c>
      <c r="H8" s="2">
        <v>5</v>
      </c>
      <c r="I8" s="2" t="s">
        <v>210</v>
      </c>
      <c r="J8" s="2" t="s">
        <v>77</v>
      </c>
      <c r="K8" s="2" t="s">
        <v>93</v>
      </c>
      <c r="L8" s="2" t="s">
        <v>120</v>
      </c>
      <c r="M8" s="2" t="s">
        <v>280</v>
      </c>
      <c r="N8" s="2" t="s">
        <v>281</v>
      </c>
      <c r="O8" s="2" t="s">
        <v>282</v>
      </c>
      <c r="P8" s="2" t="s">
        <v>231</v>
      </c>
      <c r="Q8" s="2" t="s">
        <v>283</v>
      </c>
      <c r="R8" s="2" t="s">
        <v>284</v>
      </c>
      <c r="S8" s="2" t="s">
        <v>285</v>
      </c>
      <c r="T8" s="2" t="s">
        <v>218</v>
      </c>
      <c r="U8" s="2" t="s">
        <v>286</v>
      </c>
      <c r="V8" s="2" t="s">
        <v>220</v>
      </c>
      <c r="W8" s="2" t="s">
        <v>221</v>
      </c>
      <c r="X8" s="2">
        <v>7.11</v>
      </c>
      <c r="Y8" s="2">
        <v>91.59999999999999</v>
      </c>
      <c r="Z8" s="2" t="s">
        <v>222</v>
      </c>
      <c r="AA8" s="3" t="str">
        <f>INDEX('Faculty Master'!$B$2:$B$21,MATCH(AB8,'Faculty Master'!$A$2:$A$21,0))</f>
        <v>Dr. Sunita Menon</v>
      </c>
      <c r="AB8" s="2" t="s">
        <v>78</v>
      </c>
    </row>
    <row r="9" spans="1:28">
      <c r="A9" s="2" t="s">
        <v>287</v>
      </c>
      <c r="B9" s="2" t="s">
        <v>288</v>
      </c>
      <c r="C9" s="2" t="s">
        <v>225</v>
      </c>
      <c r="D9" s="2" t="s">
        <v>289</v>
      </c>
      <c r="E9" s="2" t="s">
        <v>208</v>
      </c>
      <c r="F9" s="2" t="s">
        <v>290</v>
      </c>
      <c r="G9" s="2" t="s">
        <v>123</v>
      </c>
      <c r="H9" s="2">
        <v>5</v>
      </c>
      <c r="I9" s="2" t="s">
        <v>210</v>
      </c>
      <c r="J9" s="2" t="s">
        <v>144</v>
      </c>
      <c r="K9" s="2" t="s">
        <v>100</v>
      </c>
      <c r="L9" s="2" t="s">
        <v>116</v>
      </c>
      <c r="M9" s="2" t="s">
        <v>291</v>
      </c>
      <c r="N9" s="2" t="s">
        <v>292</v>
      </c>
      <c r="O9" s="2" t="s">
        <v>293</v>
      </c>
      <c r="P9" s="2" t="s">
        <v>231</v>
      </c>
      <c r="Q9" s="2" t="s">
        <v>294</v>
      </c>
      <c r="R9" s="2" t="s">
        <v>295</v>
      </c>
      <c r="S9" s="2" t="s">
        <v>296</v>
      </c>
      <c r="T9" s="2" t="s">
        <v>218</v>
      </c>
      <c r="U9" s="2" t="s">
        <v>219</v>
      </c>
      <c r="V9" s="2" t="s">
        <v>220</v>
      </c>
      <c r="W9" s="2" t="s">
        <v>221</v>
      </c>
      <c r="X9" s="2">
        <v>7.69</v>
      </c>
      <c r="Y9" s="2">
        <v>85</v>
      </c>
      <c r="Z9" s="2" t="s">
        <v>275</v>
      </c>
      <c r="AA9" s="3" t="str">
        <f>INDEX('Faculty Master'!$B$2:$B$21,MATCH(AB9,'Faculty Master'!$A$2:$A$21,0))</f>
        <v>Dr. Sunita Menon</v>
      </c>
      <c r="AB9" s="2" t="s">
        <v>78</v>
      </c>
    </row>
    <row r="10" spans="1:28">
      <c r="A10" s="2" t="s">
        <v>297</v>
      </c>
      <c r="B10" s="2" t="s">
        <v>298</v>
      </c>
      <c r="C10" s="2" t="s">
        <v>206</v>
      </c>
      <c r="D10" s="2" t="s">
        <v>299</v>
      </c>
      <c r="E10" s="2" t="s">
        <v>208</v>
      </c>
      <c r="F10" s="2" t="s">
        <v>300</v>
      </c>
      <c r="G10" s="2" t="s">
        <v>123</v>
      </c>
      <c r="H10" s="2">
        <v>5</v>
      </c>
      <c r="I10" s="2" t="s">
        <v>210</v>
      </c>
      <c r="J10" s="2" t="s">
        <v>139</v>
      </c>
      <c r="K10" s="2" t="s">
        <v>97</v>
      </c>
      <c r="L10" s="2" t="s">
        <v>120</v>
      </c>
      <c r="M10" s="2" t="s">
        <v>280</v>
      </c>
      <c r="N10" s="2" t="s">
        <v>281</v>
      </c>
      <c r="O10" s="2" t="s">
        <v>301</v>
      </c>
      <c r="P10" s="2" t="s">
        <v>231</v>
      </c>
      <c r="Q10" s="2" t="s">
        <v>283</v>
      </c>
      <c r="R10" s="2" t="s">
        <v>302</v>
      </c>
      <c r="S10" s="2" t="s">
        <v>303</v>
      </c>
      <c r="T10" s="2" t="s">
        <v>218</v>
      </c>
      <c r="U10" s="2" t="s">
        <v>219</v>
      </c>
      <c r="V10" s="2" t="s">
        <v>220</v>
      </c>
      <c r="W10" s="2" t="s">
        <v>221</v>
      </c>
      <c r="X10" s="2">
        <v>7.08</v>
      </c>
      <c r="Y10" s="2">
        <v>90.90000000000001</v>
      </c>
      <c r="Z10" s="2" t="s">
        <v>222</v>
      </c>
      <c r="AA10" s="3" t="str">
        <f>INDEX('Faculty Master'!$B$2:$B$21,MATCH(AB10,'Faculty Master'!$A$2:$A$21,0))</f>
        <v>Dr. Sunita Menon</v>
      </c>
      <c r="AB10" s="2" t="s">
        <v>78</v>
      </c>
    </row>
    <row r="11" spans="1:28">
      <c r="A11" s="2" t="s">
        <v>304</v>
      </c>
      <c r="B11" s="2" t="s">
        <v>305</v>
      </c>
      <c r="C11" s="2" t="s">
        <v>206</v>
      </c>
      <c r="D11" s="2" t="s">
        <v>306</v>
      </c>
      <c r="E11" s="2" t="s">
        <v>208</v>
      </c>
      <c r="F11" s="2" t="s">
        <v>307</v>
      </c>
      <c r="G11" s="2" t="s">
        <v>123</v>
      </c>
      <c r="H11" s="2">
        <v>5</v>
      </c>
      <c r="I11" s="2" t="s">
        <v>210</v>
      </c>
      <c r="J11" s="2" t="s">
        <v>77</v>
      </c>
      <c r="K11" s="2" t="s">
        <v>97</v>
      </c>
      <c r="L11" s="2" t="s">
        <v>116</v>
      </c>
      <c r="M11" s="2" t="s">
        <v>308</v>
      </c>
      <c r="N11" s="2" t="s">
        <v>309</v>
      </c>
      <c r="O11" s="2" t="s">
        <v>310</v>
      </c>
      <c r="P11" s="2" t="s">
        <v>231</v>
      </c>
      <c r="Q11" s="2" t="s">
        <v>311</v>
      </c>
      <c r="R11" s="2" t="s">
        <v>312</v>
      </c>
      <c r="S11" s="2" t="s">
        <v>313</v>
      </c>
      <c r="T11" s="2" t="s">
        <v>314</v>
      </c>
      <c r="U11" s="2" t="s">
        <v>219</v>
      </c>
      <c r="V11" s="2" t="s">
        <v>274</v>
      </c>
      <c r="W11" s="2" t="s">
        <v>315</v>
      </c>
      <c r="X11" s="2">
        <v>8.19</v>
      </c>
      <c r="Y11" s="2">
        <v>76.90000000000001</v>
      </c>
      <c r="Z11" s="2" t="s">
        <v>251</v>
      </c>
      <c r="AA11" s="3" t="str">
        <f>INDEX('Faculty Master'!$B$2:$B$21,MATCH(AB11,'Faculty Master'!$A$2:$A$21,0))</f>
        <v>Dr. Sunita Menon</v>
      </c>
      <c r="AB11" s="2" t="s">
        <v>78</v>
      </c>
    </row>
    <row r="12" spans="1:28">
      <c r="A12" s="2" t="s">
        <v>316</v>
      </c>
      <c r="B12" s="2" t="s">
        <v>317</v>
      </c>
      <c r="C12" s="2" t="s">
        <v>206</v>
      </c>
      <c r="D12" s="2" t="s">
        <v>318</v>
      </c>
      <c r="E12" s="2" t="s">
        <v>208</v>
      </c>
      <c r="F12" s="2" t="s">
        <v>319</v>
      </c>
      <c r="G12" s="2" t="s">
        <v>123</v>
      </c>
      <c r="H12" s="2">
        <v>5</v>
      </c>
      <c r="I12" s="2" t="s">
        <v>210</v>
      </c>
      <c r="J12" s="2" t="s">
        <v>139</v>
      </c>
      <c r="K12" s="2" t="s">
        <v>100</v>
      </c>
      <c r="L12" s="2" t="s">
        <v>122</v>
      </c>
      <c r="M12" s="2" t="s">
        <v>256</v>
      </c>
      <c r="N12" s="2" t="s">
        <v>257</v>
      </c>
      <c r="O12" s="2" t="s">
        <v>320</v>
      </c>
      <c r="P12" s="2" t="s">
        <v>214</v>
      </c>
      <c r="Q12" s="2" t="s">
        <v>321</v>
      </c>
      <c r="R12" s="2" t="s">
        <v>322</v>
      </c>
      <c r="S12" s="2" t="s">
        <v>323</v>
      </c>
      <c r="T12" s="2" t="s">
        <v>324</v>
      </c>
      <c r="U12" s="2" t="s">
        <v>219</v>
      </c>
      <c r="V12" s="2" t="s">
        <v>220</v>
      </c>
      <c r="W12" s="2" t="s">
        <v>221</v>
      </c>
      <c r="X12" s="2">
        <v>8.19</v>
      </c>
      <c r="Y12" s="2">
        <v>88.59999999999999</v>
      </c>
      <c r="Z12" s="2" t="s">
        <v>222</v>
      </c>
      <c r="AA12" s="3" t="str">
        <f>INDEX('Faculty Master'!$B$2:$B$21,MATCH(AB12,'Faculty Master'!$A$2:$A$21,0))</f>
        <v>Dr. Rahul Bhattacharya</v>
      </c>
      <c r="AB12" s="2" t="s">
        <v>31</v>
      </c>
    </row>
    <row r="13" spans="1:28">
      <c r="A13" s="2" t="s">
        <v>325</v>
      </c>
      <c r="B13" s="2" t="s">
        <v>326</v>
      </c>
      <c r="C13" s="2" t="s">
        <v>225</v>
      </c>
      <c r="D13" s="2" t="s">
        <v>327</v>
      </c>
      <c r="E13" s="2" t="s">
        <v>208</v>
      </c>
      <c r="F13" s="2" t="s">
        <v>328</v>
      </c>
      <c r="G13" s="2" t="s">
        <v>123</v>
      </c>
      <c r="H13" s="2">
        <v>5</v>
      </c>
      <c r="I13" s="2" t="s">
        <v>210</v>
      </c>
      <c r="J13" s="2" t="s">
        <v>139</v>
      </c>
      <c r="K13" s="2" t="s">
        <v>97</v>
      </c>
      <c r="L13" s="2" t="s">
        <v>120</v>
      </c>
      <c r="M13" s="2" t="s">
        <v>329</v>
      </c>
      <c r="N13" s="2" t="s">
        <v>330</v>
      </c>
      <c r="O13" s="2" t="s">
        <v>331</v>
      </c>
      <c r="P13" s="2" t="s">
        <v>214</v>
      </c>
      <c r="Q13" s="2" t="s">
        <v>332</v>
      </c>
      <c r="R13" s="2" t="s">
        <v>333</v>
      </c>
      <c r="S13" s="2" t="s">
        <v>334</v>
      </c>
      <c r="T13" s="2" t="s">
        <v>218</v>
      </c>
      <c r="U13" s="2" t="s">
        <v>219</v>
      </c>
      <c r="V13" s="2" t="s">
        <v>220</v>
      </c>
      <c r="W13" s="2" t="s">
        <v>221</v>
      </c>
      <c r="X13" s="2">
        <v>5.2</v>
      </c>
      <c r="Y13" s="2">
        <v>77.59999999999999</v>
      </c>
      <c r="Z13" s="2" t="s">
        <v>275</v>
      </c>
      <c r="AA13" s="3" t="str">
        <f>INDEX('Faculty Master'!$B$2:$B$21,MATCH(AB13,'Faculty Master'!$A$2:$A$21,0))</f>
        <v>Dr. Rahul Bhattacharya</v>
      </c>
      <c r="AB13" s="2" t="s">
        <v>31</v>
      </c>
    </row>
    <row r="14" spans="1:28">
      <c r="A14" s="2" t="s">
        <v>335</v>
      </c>
      <c r="B14" s="2" t="s">
        <v>336</v>
      </c>
      <c r="C14" s="2" t="s">
        <v>206</v>
      </c>
      <c r="D14" s="2" t="s">
        <v>337</v>
      </c>
      <c r="E14" s="2" t="s">
        <v>208</v>
      </c>
      <c r="F14" s="2" t="s">
        <v>338</v>
      </c>
      <c r="G14" s="2" t="s">
        <v>123</v>
      </c>
      <c r="H14" s="2">
        <v>5</v>
      </c>
      <c r="I14" s="2" t="s">
        <v>210</v>
      </c>
      <c r="J14" s="2" t="s">
        <v>139</v>
      </c>
      <c r="K14" s="2" t="s">
        <v>100</v>
      </c>
      <c r="L14" s="2" t="s">
        <v>116</v>
      </c>
      <c r="M14" s="2" t="s">
        <v>291</v>
      </c>
      <c r="N14" s="2" t="s">
        <v>292</v>
      </c>
      <c r="O14" s="2" t="s">
        <v>339</v>
      </c>
      <c r="P14" s="2" t="s">
        <v>231</v>
      </c>
      <c r="Q14" s="2" t="s">
        <v>269</v>
      </c>
      <c r="R14" s="2" t="s">
        <v>340</v>
      </c>
      <c r="S14" s="2" t="s">
        <v>341</v>
      </c>
      <c r="T14" s="2" t="s">
        <v>218</v>
      </c>
      <c r="U14" s="2" t="s">
        <v>286</v>
      </c>
      <c r="V14" s="2" t="s">
        <v>220</v>
      </c>
      <c r="W14" s="2" t="s">
        <v>221</v>
      </c>
      <c r="X14" s="2">
        <v>7.95</v>
      </c>
      <c r="Y14" s="2">
        <v>81.8</v>
      </c>
      <c r="Z14" s="2" t="s">
        <v>222</v>
      </c>
      <c r="AA14" s="3" t="str">
        <f>INDEX('Faculty Master'!$B$2:$B$21,MATCH(AB14,'Faculty Master'!$A$2:$A$21,0))</f>
        <v>Dr. Rahul Bhattacharya</v>
      </c>
      <c r="AB14" s="2" t="s">
        <v>31</v>
      </c>
    </row>
    <row r="15" spans="1:28">
      <c r="A15" s="2" t="s">
        <v>342</v>
      </c>
      <c r="B15" s="2" t="s">
        <v>343</v>
      </c>
      <c r="C15" s="2" t="s">
        <v>225</v>
      </c>
      <c r="D15" s="2" t="s">
        <v>344</v>
      </c>
      <c r="E15" s="2" t="s">
        <v>208</v>
      </c>
      <c r="F15" s="2" t="s">
        <v>345</v>
      </c>
      <c r="G15" s="2" t="s">
        <v>123</v>
      </c>
      <c r="H15" s="2">
        <v>5</v>
      </c>
      <c r="I15" s="2" t="s">
        <v>210</v>
      </c>
      <c r="J15" s="2" t="s">
        <v>77</v>
      </c>
      <c r="K15" s="2" t="s">
        <v>97</v>
      </c>
      <c r="L15" s="2" t="s">
        <v>120</v>
      </c>
      <c r="M15" s="2" t="s">
        <v>346</v>
      </c>
      <c r="N15" s="2" t="s">
        <v>347</v>
      </c>
      <c r="O15" s="2" t="s">
        <v>348</v>
      </c>
      <c r="P15" s="2" t="s">
        <v>349</v>
      </c>
      <c r="Q15" s="2" t="s">
        <v>350</v>
      </c>
      <c r="R15" s="2" t="s">
        <v>351</v>
      </c>
      <c r="S15" s="2" t="s">
        <v>352</v>
      </c>
      <c r="T15" s="2" t="s">
        <v>218</v>
      </c>
      <c r="U15" s="2" t="s">
        <v>219</v>
      </c>
      <c r="V15" s="2" t="s">
        <v>220</v>
      </c>
      <c r="W15" s="2" t="s">
        <v>353</v>
      </c>
      <c r="X15" s="2">
        <v>7.16</v>
      </c>
      <c r="Y15" s="2">
        <v>93.5</v>
      </c>
      <c r="Z15" s="2" t="s">
        <v>222</v>
      </c>
      <c r="AA15" s="3" t="str">
        <f>INDEX('Faculty Master'!$B$2:$B$21,MATCH(AB15,'Faculty Master'!$A$2:$A$21,0))</f>
        <v>Dr. Rahul Bhattacharya</v>
      </c>
      <c r="AB15" s="2" t="s">
        <v>31</v>
      </c>
    </row>
    <row r="16" spans="1:28">
      <c r="A16" s="2" t="s">
        <v>354</v>
      </c>
      <c r="B16" s="2" t="s">
        <v>355</v>
      </c>
      <c r="C16" s="2" t="s">
        <v>225</v>
      </c>
      <c r="D16" s="2" t="s">
        <v>356</v>
      </c>
      <c r="E16" s="2" t="s">
        <v>208</v>
      </c>
      <c r="F16" s="2" t="s">
        <v>357</v>
      </c>
      <c r="G16" s="2" t="s">
        <v>123</v>
      </c>
      <c r="H16" s="2">
        <v>5</v>
      </c>
      <c r="I16" s="2" t="s">
        <v>210</v>
      </c>
      <c r="J16" s="2" t="s">
        <v>139</v>
      </c>
      <c r="K16" s="2" t="s">
        <v>100</v>
      </c>
      <c r="L16" s="2" t="s">
        <v>116</v>
      </c>
      <c r="M16" s="2" t="s">
        <v>308</v>
      </c>
      <c r="N16" s="2" t="s">
        <v>358</v>
      </c>
      <c r="O16" s="2" t="s">
        <v>359</v>
      </c>
      <c r="P16" s="2" t="s">
        <v>231</v>
      </c>
      <c r="Q16" s="2" t="s">
        <v>360</v>
      </c>
      <c r="R16" s="2" t="s">
        <v>361</v>
      </c>
      <c r="S16" s="2" t="s">
        <v>362</v>
      </c>
      <c r="T16" s="2" t="s">
        <v>218</v>
      </c>
      <c r="U16" s="2" t="s">
        <v>219</v>
      </c>
      <c r="V16" s="2" t="s">
        <v>274</v>
      </c>
      <c r="W16" s="2" t="s">
        <v>221</v>
      </c>
      <c r="X16" s="2">
        <v>7.39</v>
      </c>
      <c r="Y16" s="2">
        <v>92.5</v>
      </c>
      <c r="Z16" s="2" t="s">
        <v>275</v>
      </c>
      <c r="AA16" s="3" t="str">
        <f>INDEX('Faculty Master'!$B$2:$B$21,MATCH(AB16,'Faculty Master'!$A$2:$A$21,0))</f>
        <v>Dr. Rahul Bhattacharya</v>
      </c>
      <c r="AB16" s="2" t="s">
        <v>31</v>
      </c>
    </row>
    <row r="17" spans="1:28">
      <c r="A17" s="2" t="s">
        <v>363</v>
      </c>
      <c r="B17" s="2" t="s">
        <v>364</v>
      </c>
      <c r="C17" s="2" t="s">
        <v>206</v>
      </c>
      <c r="D17" s="2" t="s">
        <v>365</v>
      </c>
      <c r="E17" s="2" t="s">
        <v>208</v>
      </c>
      <c r="F17" s="2" t="s">
        <v>366</v>
      </c>
      <c r="G17" s="2" t="s">
        <v>123</v>
      </c>
      <c r="H17" s="2">
        <v>5</v>
      </c>
      <c r="I17" s="2" t="s">
        <v>210</v>
      </c>
      <c r="J17" s="2" t="s">
        <v>77</v>
      </c>
      <c r="K17" s="2" t="s">
        <v>97</v>
      </c>
      <c r="L17" s="2" t="s">
        <v>116</v>
      </c>
      <c r="M17" s="2" t="s">
        <v>367</v>
      </c>
      <c r="N17" s="2" t="s">
        <v>368</v>
      </c>
      <c r="O17" s="2" t="s">
        <v>369</v>
      </c>
      <c r="P17" s="2" t="s">
        <v>231</v>
      </c>
      <c r="Q17" s="2" t="s">
        <v>321</v>
      </c>
      <c r="R17" s="2" t="s">
        <v>370</v>
      </c>
      <c r="S17" s="2" t="s">
        <v>371</v>
      </c>
      <c r="T17" s="2" t="s">
        <v>218</v>
      </c>
      <c r="U17" s="2" t="s">
        <v>219</v>
      </c>
      <c r="V17" s="2" t="s">
        <v>220</v>
      </c>
      <c r="W17" s="2" t="s">
        <v>221</v>
      </c>
      <c r="X17" s="2">
        <v>7.4</v>
      </c>
      <c r="Y17" s="2">
        <v>70.8</v>
      </c>
      <c r="Z17" s="2" t="s">
        <v>222</v>
      </c>
      <c r="AA17" s="3" t="str">
        <f>INDEX('Faculty Master'!$B$2:$B$21,MATCH(AB17,'Faculty Master'!$A$2:$A$21,0))</f>
        <v>Dr. Rahul Bhattacharya</v>
      </c>
      <c r="AB17" s="2" t="s">
        <v>31</v>
      </c>
    </row>
    <row r="18" spans="1:28">
      <c r="A18" s="2" t="s">
        <v>372</v>
      </c>
      <c r="B18" s="2" t="s">
        <v>373</v>
      </c>
      <c r="C18" s="2" t="s">
        <v>206</v>
      </c>
      <c r="D18" s="2" t="s">
        <v>374</v>
      </c>
      <c r="E18" s="2" t="s">
        <v>208</v>
      </c>
      <c r="F18" s="2" t="s">
        <v>375</v>
      </c>
      <c r="G18" s="2" t="s">
        <v>123</v>
      </c>
      <c r="H18" s="2">
        <v>5</v>
      </c>
      <c r="I18" s="2" t="s">
        <v>210</v>
      </c>
      <c r="J18" s="2" t="s">
        <v>77</v>
      </c>
      <c r="K18" s="2" t="s">
        <v>93</v>
      </c>
      <c r="L18" s="2" t="s">
        <v>122</v>
      </c>
      <c r="M18" s="2" t="s">
        <v>367</v>
      </c>
      <c r="N18" s="2" t="s">
        <v>376</v>
      </c>
      <c r="O18" s="2" t="s">
        <v>377</v>
      </c>
      <c r="P18" s="2" t="s">
        <v>214</v>
      </c>
      <c r="Q18" s="2" t="s">
        <v>378</v>
      </c>
      <c r="R18" s="2" t="s">
        <v>379</v>
      </c>
      <c r="S18" s="2" t="s">
        <v>380</v>
      </c>
      <c r="T18" s="2" t="s">
        <v>218</v>
      </c>
      <c r="U18" s="2" t="s">
        <v>219</v>
      </c>
      <c r="V18" s="2" t="s">
        <v>220</v>
      </c>
      <c r="W18" s="2" t="s">
        <v>221</v>
      </c>
      <c r="X18" s="2">
        <v>8.44</v>
      </c>
      <c r="Y18" s="2">
        <v>83.5</v>
      </c>
      <c r="Z18" s="2" t="s">
        <v>222</v>
      </c>
      <c r="AA18" s="3" t="str">
        <f>INDEX('Faculty Master'!$B$2:$B$21,MATCH(AB18,'Faculty Master'!$A$2:$A$21,0))</f>
        <v>Dr. Rahul Bhattacharya</v>
      </c>
      <c r="AB18" s="2" t="s">
        <v>31</v>
      </c>
    </row>
    <row r="19" spans="1:28">
      <c r="A19" s="2" t="s">
        <v>381</v>
      </c>
      <c r="B19" s="2" t="s">
        <v>382</v>
      </c>
      <c r="C19" s="2" t="s">
        <v>206</v>
      </c>
      <c r="D19" s="2" t="s">
        <v>383</v>
      </c>
      <c r="E19" s="2" t="s">
        <v>208</v>
      </c>
      <c r="F19" s="2" t="s">
        <v>384</v>
      </c>
      <c r="G19" s="2" t="s">
        <v>123</v>
      </c>
      <c r="H19" s="2">
        <v>5</v>
      </c>
      <c r="I19" s="2" t="s">
        <v>210</v>
      </c>
      <c r="J19" s="2" t="s">
        <v>139</v>
      </c>
      <c r="K19" s="2" t="s">
        <v>100</v>
      </c>
      <c r="L19" s="2" t="s">
        <v>116</v>
      </c>
      <c r="M19" s="2" t="s">
        <v>308</v>
      </c>
      <c r="N19" s="2" t="s">
        <v>385</v>
      </c>
      <c r="O19" s="2" t="s">
        <v>386</v>
      </c>
      <c r="P19" s="2" t="s">
        <v>214</v>
      </c>
      <c r="Q19" s="2" t="s">
        <v>259</v>
      </c>
      <c r="R19" s="2" t="s">
        <v>387</v>
      </c>
      <c r="S19" s="2" t="s">
        <v>388</v>
      </c>
      <c r="T19" s="2" t="s">
        <v>272</v>
      </c>
      <c r="U19" s="2" t="s">
        <v>273</v>
      </c>
      <c r="V19" s="2" t="s">
        <v>274</v>
      </c>
      <c r="W19" s="2" t="s">
        <v>353</v>
      </c>
      <c r="X19" s="2">
        <v>6.23</v>
      </c>
      <c r="Y19" s="2">
        <v>84.90000000000001</v>
      </c>
      <c r="Z19" s="2" t="s">
        <v>222</v>
      </c>
      <c r="AA19" s="3" t="str">
        <f>INDEX('Faculty Master'!$B$2:$B$21,MATCH(AB19,'Faculty Master'!$A$2:$A$21,0))</f>
        <v>Dr. Rahul Bhattacharya</v>
      </c>
      <c r="AB19" s="2" t="s">
        <v>31</v>
      </c>
    </row>
    <row r="20" spans="1:28">
      <c r="A20" s="2" t="s">
        <v>389</v>
      </c>
      <c r="B20" s="2" t="s">
        <v>390</v>
      </c>
      <c r="C20" s="2" t="s">
        <v>206</v>
      </c>
      <c r="D20" s="2" t="s">
        <v>391</v>
      </c>
      <c r="E20" s="2" t="s">
        <v>208</v>
      </c>
      <c r="F20" s="2" t="s">
        <v>255</v>
      </c>
      <c r="G20" s="2" t="s">
        <v>123</v>
      </c>
      <c r="H20" s="2">
        <v>5</v>
      </c>
      <c r="I20" s="2" t="s">
        <v>210</v>
      </c>
      <c r="J20" s="2" t="s">
        <v>149</v>
      </c>
      <c r="K20" s="2" t="s">
        <v>97</v>
      </c>
      <c r="L20" s="2" t="s">
        <v>120</v>
      </c>
      <c r="M20" s="2" t="s">
        <v>392</v>
      </c>
      <c r="N20" s="2" t="s">
        <v>393</v>
      </c>
      <c r="O20" s="2" t="s">
        <v>394</v>
      </c>
      <c r="P20" s="2" t="s">
        <v>214</v>
      </c>
      <c r="Q20" s="2" t="s">
        <v>283</v>
      </c>
      <c r="R20" s="2" t="s">
        <v>395</v>
      </c>
      <c r="S20" s="2" t="s">
        <v>396</v>
      </c>
      <c r="T20" s="2" t="s">
        <v>218</v>
      </c>
      <c r="U20" s="2" t="s">
        <v>219</v>
      </c>
      <c r="V20" s="2" t="s">
        <v>220</v>
      </c>
      <c r="W20" s="2" t="s">
        <v>353</v>
      </c>
      <c r="X20" s="2">
        <v>6.32</v>
      </c>
      <c r="Y20" s="2">
        <v>75.40000000000001</v>
      </c>
      <c r="Z20" s="2" t="s">
        <v>222</v>
      </c>
      <c r="AA20" s="3" t="str">
        <f>INDEX('Faculty Master'!$B$2:$B$21,MATCH(AB20,'Faculty Master'!$A$2:$A$21,0))</f>
        <v>Dr. Rahul Bhattacharya</v>
      </c>
      <c r="AB20" s="2" t="s">
        <v>31</v>
      </c>
    </row>
    <row r="21" spans="1:28">
      <c r="A21" s="2" t="s">
        <v>397</v>
      </c>
      <c r="B21" s="2" t="s">
        <v>398</v>
      </c>
      <c r="C21" s="2" t="s">
        <v>225</v>
      </c>
      <c r="D21" s="2" t="s">
        <v>399</v>
      </c>
      <c r="E21" s="2" t="s">
        <v>208</v>
      </c>
      <c r="F21" s="2" t="s">
        <v>400</v>
      </c>
      <c r="G21" s="2" t="s">
        <v>123</v>
      </c>
      <c r="H21" s="2">
        <v>5</v>
      </c>
      <c r="I21" s="2" t="s">
        <v>210</v>
      </c>
      <c r="J21" s="2" t="s">
        <v>77</v>
      </c>
      <c r="K21" s="2" t="s">
        <v>100</v>
      </c>
      <c r="L21" s="2" t="s">
        <v>116</v>
      </c>
      <c r="M21" s="2" t="s">
        <v>228</v>
      </c>
      <c r="N21" s="2" t="s">
        <v>229</v>
      </c>
      <c r="O21" s="2" t="s">
        <v>401</v>
      </c>
      <c r="P21" s="2" t="s">
        <v>231</v>
      </c>
      <c r="Q21" s="2" t="s">
        <v>215</v>
      </c>
      <c r="R21" s="2" t="s">
        <v>402</v>
      </c>
      <c r="S21" s="2" t="s">
        <v>403</v>
      </c>
      <c r="T21" s="2" t="s">
        <v>218</v>
      </c>
      <c r="U21" s="2" t="s">
        <v>219</v>
      </c>
      <c r="V21" s="2" t="s">
        <v>220</v>
      </c>
      <c r="W21" s="2" t="s">
        <v>221</v>
      </c>
      <c r="X21" s="2">
        <v>8.42</v>
      </c>
      <c r="Y21" s="2">
        <v>85.2</v>
      </c>
      <c r="Z21" s="2" t="s">
        <v>275</v>
      </c>
      <c r="AA21" s="3" t="str">
        <f>INDEX('Faculty Master'!$B$2:$B$21,MATCH(AB21,'Faculty Master'!$A$2:$A$21,0))</f>
        <v>Dr. Rahul Bhattacharya</v>
      </c>
      <c r="AB21" s="2" t="s">
        <v>31</v>
      </c>
    </row>
    <row r="22" spans="1:28">
      <c r="A22" s="2" t="s">
        <v>404</v>
      </c>
      <c r="B22" s="2" t="s">
        <v>405</v>
      </c>
      <c r="C22" s="2" t="s">
        <v>206</v>
      </c>
      <c r="D22" s="2" t="s">
        <v>406</v>
      </c>
      <c r="E22" s="2" t="s">
        <v>208</v>
      </c>
      <c r="F22" s="2" t="s">
        <v>407</v>
      </c>
      <c r="G22" s="2" t="s">
        <v>123</v>
      </c>
      <c r="H22" s="2">
        <v>5</v>
      </c>
      <c r="I22" s="2" t="s">
        <v>408</v>
      </c>
      <c r="J22" s="2" t="s">
        <v>139</v>
      </c>
      <c r="K22" s="2" t="s">
        <v>93</v>
      </c>
      <c r="L22" s="2" t="s">
        <v>120</v>
      </c>
      <c r="M22" s="2" t="s">
        <v>392</v>
      </c>
      <c r="N22" s="2" t="s">
        <v>409</v>
      </c>
      <c r="O22" s="2" t="s">
        <v>410</v>
      </c>
      <c r="P22" s="2" t="s">
        <v>231</v>
      </c>
      <c r="Q22" s="2" t="s">
        <v>321</v>
      </c>
      <c r="R22" s="2" t="s">
        <v>411</v>
      </c>
      <c r="S22" s="2" t="s">
        <v>412</v>
      </c>
      <c r="T22" s="2" t="s">
        <v>218</v>
      </c>
      <c r="U22" s="2" t="s">
        <v>219</v>
      </c>
      <c r="V22" s="2" t="s">
        <v>274</v>
      </c>
      <c r="W22" s="2" t="s">
        <v>315</v>
      </c>
      <c r="X22" s="2">
        <v>7.57</v>
      </c>
      <c r="Y22" s="2">
        <v>80.2</v>
      </c>
      <c r="Z22" s="2" t="s">
        <v>222</v>
      </c>
      <c r="AA22" s="3" t="str">
        <f>INDEX('Faculty Master'!$B$2:$B$21,MATCH(AB22,'Faculty Master'!$A$2:$A$21,0))</f>
        <v>Dr. Farah Siddiqui</v>
      </c>
      <c r="AB22" s="2" t="s">
        <v>58</v>
      </c>
    </row>
    <row r="23" spans="1:28">
      <c r="A23" s="2" t="s">
        <v>413</v>
      </c>
      <c r="B23" s="2" t="s">
        <v>414</v>
      </c>
      <c r="C23" s="2" t="s">
        <v>225</v>
      </c>
      <c r="D23" s="2" t="s">
        <v>415</v>
      </c>
      <c r="E23" s="2" t="s">
        <v>208</v>
      </c>
      <c r="F23" s="2" t="s">
        <v>416</v>
      </c>
      <c r="G23" s="2" t="s">
        <v>123</v>
      </c>
      <c r="H23" s="2">
        <v>5</v>
      </c>
      <c r="I23" s="2" t="s">
        <v>408</v>
      </c>
      <c r="J23" s="2" t="s">
        <v>139</v>
      </c>
      <c r="K23" s="2" t="s">
        <v>97</v>
      </c>
      <c r="L23" s="2" t="s">
        <v>116</v>
      </c>
      <c r="M23" s="2" t="s">
        <v>291</v>
      </c>
      <c r="N23" s="2" t="s">
        <v>292</v>
      </c>
      <c r="O23" s="2" t="s">
        <v>417</v>
      </c>
      <c r="P23" s="2" t="s">
        <v>231</v>
      </c>
      <c r="Q23" s="2" t="s">
        <v>215</v>
      </c>
      <c r="R23" s="2" t="s">
        <v>418</v>
      </c>
      <c r="S23" s="2" t="s">
        <v>419</v>
      </c>
      <c r="T23" s="2" t="s">
        <v>314</v>
      </c>
      <c r="U23" s="2" t="s">
        <v>219</v>
      </c>
      <c r="V23" s="2" t="s">
        <v>220</v>
      </c>
      <c r="W23" s="2" t="s">
        <v>221</v>
      </c>
      <c r="X23" s="2">
        <v>6.18</v>
      </c>
      <c r="Y23" s="2">
        <v>81</v>
      </c>
      <c r="Z23" s="2" t="s">
        <v>222</v>
      </c>
      <c r="AA23" s="3" t="str">
        <f>INDEX('Faculty Master'!$B$2:$B$21,MATCH(AB23,'Faculty Master'!$A$2:$A$21,0))</f>
        <v>Dr. Farah Siddiqui</v>
      </c>
      <c r="AB23" s="2" t="s">
        <v>58</v>
      </c>
    </row>
    <row r="24" spans="1:28">
      <c r="A24" s="2" t="s">
        <v>420</v>
      </c>
      <c r="B24" s="2" t="s">
        <v>421</v>
      </c>
      <c r="C24" s="2" t="s">
        <v>225</v>
      </c>
      <c r="D24" s="2" t="s">
        <v>422</v>
      </c>
      <c r="E24" s="2" t="s">
        <v>208</v>
      </c>
      <c r="F24" s="2" t="s">
        <v>423</v>
      </c>
      <c r="G24" s="2" t="s">
        <v>123</v>
      </c>
      <c r="H24" s="2">
        <v>5</v>
      </c>
      <c r="I24" s="2" t="s">
        <v>408</v>
      </c>
      <c r="J24" s="2" t="s">
        <v>144</v>
      </c>
      <c r="K24" s="2" t="s">
        <v>97</v>
      </c>
      <c r="L24" s="2" t="s">
        <v>122</v>
      </c>
      <c r="M24" s="2" t="s">
        <v>367</v>
      </c>
      <c r="N24" s="2" t="s">
        <v>376</v>
      </c>
      <c r="O24" s="2" t="s">
        <v>424</v>
      </c>
      <c r="P24" s="2" t="s">
        <v>231</v>
      </c>
      <c r="Q24" s="2" t="s">
        <v>269</v>
      </c>
      <c r="R24" s="2" t="s">
        <v>425</v>
      </c>
      <c r="S24" s="2" t="s">
        <v>426</v>
      </c>
      <c r="T24" s="2" t="s">
        <v>218</v>
      </c>
      <c r="U24" s="2" t="s">
        <v>219</v>
      </c>
      <c r="V24" s="2" t="s">
        <v>220</v>
      </c>
      <c r="W24" s="2" t="s">
        <v>221</v>
      </c>
      <c r="X24" s="2">
        <v>7.1</v>
      </c>
      <c r="Y24" s="2">
        <v>80</v>
      </c>
      <c r="Z24" s="2" t="s">
        <v>222</v>
      </c>
      <c r="AA24" s="3" t="str">
        <f>INDEX('Faculty Master'!$B$2:$B$21,MATCH(AB24,'Faculty Master'!$A$2:$A$21,0))</f>
        <v>Dr. Farah Siddiqui</v>
      </c>
      <c r="AB24" s="2" t="s">
        <v>58</v>
      </c>
    </row>
    <row r="25" spans="1:28">
      <c r="A25" s="2" t="s">
        <v>427</v>
      </c>
      <c r="B25" s="2" t="s">
        <v>428</v>
      </c>
      <c r="C25" s="2" t="s">
        <v>206</v>
      </c>
      <c r="D25" s="2" t="s">
        <v>429</v>
      </c>
      <c r="E25" s="2" t="s">
        <v>208</v>
      </c>
      <c r="F25" s="2" t="s">
        <v>430</v>
      </c>
      <c r="G25" s="2" t="s">
        <v>123</v>
      </c>
      <c r="H25" s="2">
        <v>5</v>
      </c>
      <c r="I25" s="2" t="s">
        <v>408</v>
      </c>
      <c r="J25" s="2" t="s">
        <v>149</v>
      </c>
      <c r="K25" s="2" t="s">
        <v>93</v>
      </c>
      <c r="L25" s="2" t="s">
        <v>122</v>
      </c>
      <c r="M25" s="2" t="s">
        <v>329</v>
      </c>
      <c r="N25" s="2" t="s">
        <v>330</v>
      </c>
      <c r="O25" s="2" t="s">
        <v>431</v>
      </c>
      <c r="P25" s="2" t="s">
        <v>214</v>
      </c>
      <c r="Q25" s="2" t="s">
        <v>215</v>
      </c>
      <c r="R25" s="2" t="s">
        <v>432</v>
      </c>
      <c r="S25" s="2" t="s">
        <v>433</v>
      </c>
      <c r="T25" s="2" t="s">
        <v>434</v>
      </c>
      <c r="U25" s="2" t="s">
        <v>219</v>
      </c>
      <c r="V25" s="2" t="s">
        <v>220</v>
      </c>
      <c r="W25" s="2" t="s">
        <v>315</v>
      </c>
      <c r="X25" s="2">
        <v>8.029999999999999</v>
      </c>
      <c r="Y25" s="2">
        <v>79.09999999999999</v>
      </c>
      <c r="Z25" s="2" t="s">
        <v>222</v>
      </c>
      <c r="AA25" s="3" t="str">
        <f>INDEX('Faculty Master'!$B$2:$B$21,MATCH(AB25,'Faculty Master'!$A$2:$A$21,0))</f>
        <v>Dr. Farah Siddiqui</v>
      </c>
      <c r="AB25" s="2" t="s">
        <v>58</v>
      </c>
    </row>
    <row r="26" spans="1:28">
      <c r="A26" s="2" t="s">
        <v>435</v>
      </c>
      <c r="B26" s="2" t="s">
        <v>436</v>
      </c>
      <c r="C26" s="2" t="s">
        <v>206</v>
      </c>
      <c r="D26" s="2" t="s">
        <v>437</v>
      </c>
      <c r="E26" s="2" t="s">
        <v>208</v>
      </c>
      <c r="F26" s="2" t="s">
        <v>438</v>
      </c>
      <c r="G26" s="2" t="s">
        <v>123</v>
      </c>
      <c r="H26" s="2">
        <v>5</v>
      </c>
      <c r="I26" s="2" t="s">
        <v>408</v>
      </c>
      <c r="J26" s="2" t="s">
        <v>149</v>
      </c>
      <c r="K26" s="2" t="s">
        <v>97</v>
      </c>
      <c r="L26" s="2" t="s">
        <v>116</v>
      </c>
      <c r="M26" s="2" t="s">
        <v>228</v>
      </c>
      <c r="N26" s="2" t="s">
        <v>267</v>
      </c>
      <c r="O26" s="2" t="s">
        <v>439</v>
      </c>
      <c r="P26" s="2" t="s">
        <v>214</v>
      </c>
      <c r="Q26" s="2" t="s">
        <v>269</v>
      </c>
      <c r="R26" s="2" t="s">
        <v>440</v>
      </c>
      <c r="S26" s="2" t="s">
        <v>441</v>
      </c>
      <c r="T26" s="2" t="s">
        <v>218</v>
      </c>
      <c r="U26" s="2" t="s">
        <v>219</v>
      </c>
      <c r="V26" s="2" t="s">
        <v>220</v>
      </c>
      <c r="W26" s="2" t="s">
        <v>221</v>
      </c>
      <c r="X26" s="2">
        <v>6.32</v>
      </c>
      <c r="Y26" s="2">
        <v>88.3</v>
      </c>
      <c r="Z26" s="2" t="s">
        <v>222</v>
      </c>
      <c r="AA26" s="3" t="str">
        <f>INDEX('Faculty Master'!$B$2:$B$21,MATCH(AB26,'Faculty Master'!$A$2:$A$21,0))</f>
        <v>Dr. Farah Siddiqui</v>
      </c>
      <c r="AB26" s="2" t="s">
        <v>58</v>
      </c>
    </row>
    <row r="27" spans="1:28">
      <c r="A27" s="2" t="s">
        <v>442</v>
      </c>
      <c r="B27" s="2" t="s">
        <v>443</v>
      </c>
      <c r="C27" s="2" t="s">
        <v>225</v>
      </c>
      <c r="D27" s="2" t="s">
        <v>444</v>
      </c>
      <c r="E27" s="2" t="s">
        <v>208</v>
      </c>
      <c r="F27" s="2" t="s">
        <v>366</v>
      </c>
      <c r="G27" s="2" t="s">
        <v>123</v>
      </c>
      <c r="H27" s="2">
        <v>5</v>
      </c>
      <c r="I27" s="2" t="s">
        <v>408</v>
      </c>
      <c r="J27" s="2" t="s">
        <v>77</v>
      </c>
      <c r="K27" s="2" t="s">
        <v>93</v>
      </c>
      <c r="L27" s="2" t="s">
        <v>122</v>
      </c>
      <c r="M27" s="2" t="s">
        <v>308</v>
      </c>
      <c r="N27" s="2" t="s">
        <v>445</v>
      </c>
      <c r="O27" s="2" t="s">
        <v>446</v>
      </c>
      <c r="P27" s="2" t="s">
        <v>214</v>
      </c>
      <c r="Q27" s="2" t="s">
        <v>259</v>
      </c>
      <c r="R27" s="2" t="s">
        <v>447</v>
      </c>
      <c r="S27" s="2" t="s">
        <v>448</v>
      </c>
      <c r="T27" s="2" t="s">
        <v>434</v>
      </c>
      <c r="U27" s="2" t="s">
        <v>219</v>
      </c>
      <c r="V27" s="2" t="s">
        <v>274</v>
      </c>
      <c r="W27" s="2" t="s">
        <v>221</v>
      </c>
      <c r="X27" s="2">
        <v>7.39</v>
      </c>
      <c r="Y27" s="2">
        <v>100</v>
      </c>
      <c r="Z27" s="2" t="s">
        <v>222</v>
      </c>
      <c r="AA27" s="3" t="str">
        <f>INDEX('Faculty Master'!$B$2:$B$21,MATCH(AB27,'Faculty Master'!$A$2:$A$21,0))</f>
        <v>Dr. Farah Siddiqui</v>
      </c>
      <c r="AB27" s="2" t="s">
        <v>58</v>
      </c>
    </row>
    <row r="28" spans="1:28">
      <c r="A28" s="2" t="s">
        <v>449</v>
      </c>
      <c r="B28" s="2" t="s">
        <v>450</v>
      </c>
      <c r="C28" s="2" t="s">
        <v>225</v>
      </c>
      <c r="D28" s="2" t="s">
        <v>451</v>
      </c>
      <c r="E28" s="2" t="s">
        <v>208</v>
      </c>
      <c r="F28" s="2" t="s">
        <v>452</v>
      </c>
      <c r="G28" s="2" t="s">
        <v>123</v>
      </c>
      <c r="H28" s="2">
        <v>5</v>
      </c>
      <c r="I28" s="2" t="s">
        <v>408</v>
      </c>
      <c r="J28" s="2" t="s">
        <v>77</v>
      </c>
      <c r="K28" s="2" t="s">
        <v>97</v>
      </c>
      <c r="L28" s="2" t="s">
        <v>120</v>
      </c>
      <c r="M28" s="2" t="s">
        <v>246</v>
      </c>
      <c r="N28" s="2" t="s">
        <v>453</v>
      </c>
      <c r="O28" s="2" t="s">
        <v>454</v>
      </c>
      <c r="P28" s="2" t="s">
        <v>214</v>
      </c>
      <c r="Q28" s="2" t="s">
        <v>378</v>
      </c>
      <c r="R28" s="2" t="s">
        <v>455</v>
      </c>
      <c r="S28" s="2" t="s">
        <v>456</v>
      </c>
      <c r="T28" s="2" t="s">
        <v>434</v>
      </c>
      <c r="U28" s="2" t="s">
        <v>286</v>
      </c>
      <c r="V28" s="2" t="s">
        <v>274</v>
      </c>
      <c r="W28" s="2" t="s">
        <v>221</v>
      </c>
      <c r="X28" s="2">
        <v>6.83</v>
      </c>
      <c r="Y28" s="2">
        <v>78.90000000000001</v>
      </c>
      <c r="Z28" s="2" t="s">
        <v>222</v>
      </c>
      <c r="AA28" s="3" t="str">
        <f>INDEX('Faculty Master'!$B$2:$B$21,MATCH(AB28,'Faculty Master'!$A$2:$A$21,0))</f>
        <v>Dr. Farah Siddiqui</v>
      </c>
      <c r="AB28" s="2" t="s">
        <v>58</v>
      </c>
    </row>
    <row r="29" spans="1:28">
      <c r="A29" s="2" t="s">
        <v>457</v>
      </c>
      <c r="B29" s="2" t="s">
        <v>458</v>
      </c>
      <c r="C29" s="2" t="s">
        <v>206</v>
      </c>
      <c r="D29" s="2" t="s">
        <v>459</v>
      </c>
      <c r="E29" s="2" t="s">
        <v>208</v>
      </c>
      <c r="F29" s="2" t="s">
        <v>460</v>
      </c>
      <c r="G29" s="2" t="s">
        <v>123</v>
      </c>
      <c r="H29" s="2">
        <v>5</v>
      </c>
      <c r="I29" s="2" t="s">
        <v>408</v>
      </c>
      <c r="J29" s="2" t="s">
        <v>77</v>
      </c>
      <c r="K29" s="2" t="s">
        <v>93</v>
      </c>
      <c r="L29" s="2" t="s">
        <v>116</v>
      </c>
      <c r="M29" s="2" t="s">
        <v>291</v>
      </c>
      <c r="N29" s="2" t="s">
        <v>292</v>
      </c>
      <c r="O29" s="2" t="s">
        <v>461</v>
      </c>
      <c r="P29" s="2" t="s">
        <v>214</v>
      </c>
      <c r="Q29" s="2" t="s">
        <v>350</v>
      </c>
      <c r="R29" s="2" t="s">
        <v>462</v>
      </c>
      <c r="S29" s="2" t="s">
        <v>463</v>
      </c>
      <c r="T29" s="2" t="s">
        <v>218</v>
      </c>
      <c r="U29" s="2" t="s">
        <v>286</v>
      </c>
      <c r="V29" s="2" t="s">
        <v>274</v>
      </c>
      <c r="W29" s="2" t="s">
        <v>221</v>
      </c>
      <c r="X29" s="2">
        <v>7.15</v>
      </c>
      <c r="Y29" s="2">
        <v>88.40000000000001</v>
      </c>
      <c r="Z29" s="2" t="s">
        <v>222</v>
      </c>
      <c r="AA29" s="3" t="str">
        <f>INDEX('Faculty Master'!$B$2:$B$21,MATCH(AB29,'Faculty Master'!$A$2:$A$21,0))</f>
        <v>Dr. Farah Siddiqui</v>
      </c>
      <c r="AB29" s="2" t="s">
        <v>58</v>
      </c>
    </row>
    <row r="30" spans="1:28">
      <c r="A30" s="2" t="s">
        <v>464</v>
      </c>
      <c r="B30" s="2" t="s">
        <v>465</v>
      </c>
      <c r="C30" s="2" t="s">
        <v>225</v>
      </c>
      <c r="D30" s="2" t="s">
        <v>466</v>
      </c>
      <c r="E30" s="2" t="s">
        <v>208</v>
      </c>
      <c r="F30" s="2" t="s">
        <v>467</v>
      </c>
      <c r="G30" s="2" t="s">
        <v>123</v>
      </c>
      <c r="H30" s="2">
        <v>5</v>
      </c>
      <c r="I30" s="2" t="s">
        <v>408</v>
      </c>
      <c r="J30" s="2" t="s">
        <v>139</v>
      </c>
      <c r="K30" s="2" t="s">
        <v>93</v>
      </c>
      <c r="L30" s="2" t="s">
        <v>122</v>
      </c>
      <c r="M30" s="2" t="s">
        <v>308</v>
      </c>
      <c r="N30" s="2" t="s">
        <v>358</v>
      </c>
      <c r="O30" s="2" t="s">
        <v>468</v>
      </c>
      <c r="P30" s="2" t="s">
        <v>214</v>
      </c>
      <c r="Q30" s="2" t="s">
        <v>259</v>
      </c>
      <c r="R30" s="2" t="s">
        <v>469</v>
      </c>
      <c r="S30" s="2" t="s">
        <v>470</v>
      </c>
      <c r="T30" s="2" t="s">
        <v>272</v>
      </c>
      <c r="U30" s="2" t="s">
        <v>273</v>
      </c>
      <c r="V30" s="2" t="s">
        <v>274</v>
      </c>
      <c r="W30" s="2" t="s">
        <v>221</v>
      </c>
      <c r="X30" s="2">
        <v>6.98</v>
      </c>
      <c r="Y30" s="2">
        <v>85</v>
      </c>
      <c r="Z30" s="2" t="s">
        <v>222</v>
      </c>
      <c r="AA30" s="3" t="str">
        <f>INDEX('Faculty Master'!$B$2:$B$21,MATCH(AB30,'Faculty Master'!$A$2:$A$21,0))</f>
        <v>Dr. Farah Siddiqui</v>
      </c>
      <c r="AB30" s="2" t="s">
        <v>58</v>
      </c>
    </row>
    <row r="31" spans="1:28">
      <c r="A31" s="2" t="s">
        <v>471</v>
      </c>
      <c r="B31" s="2" t="s">
        <v>472</v>
      </c>
      <c r="C31" s="2" t="s">
        <v>225</v>
      </c>
      <c r="D31" s="2" t="s">
        <v>473</v>
      </c>
      <c r="E31" s="2" t="s">
        <v>208</v>
      </c>
      <c r="F31" s="2" t="s">
        <v>266</v>
      </c>
      <c r="G31" s="2" t="s">
        <v>123</v>
      </c>
      <c r="H31" s="2">
        <v>5</v>
      </c>
      <c r="I31" s="2" t="s">
        <v>408</v>
      </c>
      <c r="J31" s="2" t="s">
        <v>77</v>
      </c>
      <c r="K31" s="2" t="s">
        <v>100</v>
      </c>
      <c r="L31" s="2" t="s">
        <v>116</v>
      </c>
      <c r="M31" s="2" t="s">
        <v>308</v>
      </c>
      <c r="N31" s="2" t="s">
        <v>309</v>
      </c>
      <c r="O31" s="2" t="s">
        <v>474</v>
      </c>
      <c r="P31" s="2" t="s">
        <v>214</v>
      </c>
      <c r="Q31" s="2" t="s">
        <v>350</v>
      </c>
      <c r="R31" s="2" t="s">
        <v>475</v>
      </c>
      <c r="S31" s="2" t="s">
        <v>476</v>
      </c>
      <c r="T31" s="2" t="s">
        <v>218</v>
      </c>
      <c r="U31" s="2" t="s">
        <v>219</v>
      </c>
      <c r="V31" s="2" t="s">
        <v>220</v>
      </c>
      <c r="W31" s="2" t="s">
        <v>221</v>
      </c>
      <c r="X31" s="2">
        <v>8.140000000000001</v>
      </c>
      <c r="Y31" s="2">
        <v>94.8</v>
      </c>
      <c r="Z31" s="2" t="s">
        <v>222</v>
      </c>
      <c r="AA31" s="3" t="str">
        <f>INDEX('Faculty Master'!$B$2:$B$21,MATCH(AB31,'Faculty Master'!$A$2:$A$21,0))</f>
        <v>Dr. Farah Siddiqui</v>
      </c>
      <c r="AB31" s="2" t="s">
        <v>58</v>
      </c>
    </row>
    <row r="32" spans="1:28">
      <c r="A32" s="2" t="s">
        <v>477</v>
      </c>
      <c r="B32" s="2" t="s">
        <v>478</v>
      </c>
      <c r="C32" s="2" t="s">
        <v>206</v>
      </c>
      <c r="D32" s="2" t="s">
        <v>479</v>
      </c>
      <c r="E32" s="2" t="s">
        <v>208</v>
      </c>
      <c r="F32" s="2" t="s">
        <v>366</v>
      </c>
      <c r="G32" s="2" t="s">
        <v>123</v>
      </c>
      <c r="H32" s="2">
        <v>5</v>
      </c>
      <c r="I32" s="2" t="s">
        <v>408</v>
      </c>
      <c r="J32" s="2" t="s">
        <v>149</v>
      </c>
      <c r="K32" s="2" t="s">
        <v>93</v>
      </c>
      <c r="L32" s="2" t="s">
        <v>122</v>
      </c>
      <c r="M32" s="2" t="s">
        <v>291</v>
      </c>
      <c r="N32" s="2" t="s">
        <v>480</v>
      </c>
      <c r="O32" s="2" t="s">
        <v>481</v>
      </c>
      <c r="P32" s="2" t="s">
        <v>214</v>
      </c>
      <c r="Q32" s="2" t="s">
        <v>378</v>
      </c>
      <c r="R32" s="2" t="s">
        <v>482</v>
      </c>
      <c r="S32" s="2" t="s">
        <v>483</v>
      </c>
      <c r="T32" s="2" t="s">
        <v>218</v>
      </c>
      <c r="U32" s="2" t="s">
        <v>219</v>
      </c>
      <c r="V32" s="2" t="s">
        <v>220</v>
      </c>
      <c r="W32" s="2" t="s">
        <v>221</v>
      </c>
      <c r="X32" s="2">
        <v>7.7</v>
      </c>
      <c r="Y32" s="2">
        <v>80.7</v>
      </c>
      <c r="Z32" s="2" t="s">
        <v>222</v>
      </c>
      <c r="AA32" s="3" t="str">
        <f>INDEX('Faculty Master'!$B$2:$B$21,MATCH(AB32,'Faculty Master'!$A$2:$A$21,0))</f>
        <v>Prof. Karthik Subramanian</v>
      </c>
      <c r="AB32" s="2" t="s">
        <v>49</v>
      </c>
    </row>
    <row r="33" spans="1:28">
      <c r="A33" s="2" t="s">
        <v>484</v>
      </c>
      <c r="B33" s="2" t="s">
        <v>485</v>
      </c>
      <c r="C33" s="2" t="s">
        <v>225</v>
      </c>
      <c r="D33" s="2" t="s">
        <v>486</v>
      </c>
      <c r="E33" s="2" t="s">
        <v>208</v>
      </c>
      <c r="F33" s="2" t="s">
        <v>487</v>
      </c>
      <c r="G33" s="2" t="s">
        <v>123</v>
      </c>
      <c r="H33" s="2">
        <v>5</v>
      </c>
      <c r="I33" s="2" t="s">
        <v>408</v>
      </c>
      <c r="J33" s="2" t="s">
        <v>144</v>
      </c>
      <c r="K33" s="2" t="s">
        <v>100</v>
      </c>
      <c r="L33" s="2" t="s">
        <v>122</v>
      </c>
      <c r="M33" s="2" t="s">
        <v>246</v>
      </c>
      <c r="N33" s="2" t="s">
        <v>488</v>
      </c>
      <c r="O33" s="2" t="s">
        <v>489</v>
      </c>
      <c r="P33" s="2" t="s">
        <v>214</v>
      </c>
      <c r="Q33" s="2" t="s">
        <v>378</v>
      </c>
      <c r="R33" s="2" t="s">
        <v>490</v>
      </c>
      <c r="S33" s="2" t="s">
        <v>491</v>
      </c>
      <c r="T33" s="2" t="s">
        <v>434</v>
      </c>
      <c r="U33" s="2" t="s">
        <v>219</v>
      </c>
      <c r="V33" s="2" t="s">
        <v>220</v>
      </c>
      <c r="W33" s="2" t="s">
        <v>221</v>
      </c>
      <c r="X33" s="2">
        <v>6.95</v>
      </c>
      <c r="Y33" s="2">
        <v>97.5</v>
      </c>
      <c r="Z33" s="2" t="s">
        <v>275</v>
      </c>
      <c r="AA33" s="3" t="str">
        <f>INDEX('Faculty Master'!$B$2:$B$21,MATCH(AB33,'Faculty Master'!$A$2:$A$21,0))</f>
        <v>Prof. Karthik Subramanian</v>
      </c>
      <c r="AB33" s="2" t="s">
        <v>49</v>
      </c>
    </row>
    <row r="34" spans="1:28">
      <c r="A34" s="2" t="s">
        <v>492</v>
      </c>
      <c r="B34" s="2" t="s">
        <v>493</v>
      </c>
      <c r="C34" s="2" t="s">
        <v>225</v>
      </c>
      <c r="D34" s="2" t="s">
        <v>236</v>
      </c>
      <c r="E34" s="2" t="s">
        <v>208</v>
      </c>
      <c r="F34" s="2" t="s">
        <v>237</v>
      </c>
      <c r="G34" s="2" t="s">
        <v>123</v>
      </c>
      <c r="H34" s="2">
        <v>5</v>
      </c>
      <c r="I34" s="2" t="s">
        <v>408</v>
      </c>
      <c r="J34" s="2" t="s">
        <v>149</v>
      </c>
      <c r="K34" s="2" t="s">
        <v>100</v>
      </c>
      <c r="L34" s="2" t="s">
        <v>120</v>
      </c>
      <c r="M34" s="2" t="s">
        <v>256</v>
      </c>
      <c r="N34" s="2" t="s">
        <v>257</v>
      </c>
      <c r="O34" s="2" t="s">
        <v>494</v>
      </c>
      <c r="P34" s="2" t="s">
        <v>214</v>
      </c>
      <c r="Q34" s="2" t="s">
        <v>495</v>
      </c>
      <c r="R34" s="2" t="s">
        <v>496</v>
      </c>
      <c r="S34" s="2" t="s">
        <v>497</v>
      </c>
      <c r="T34" s="2" t="s">
        <v>314</v>
      </c>
      <c r="U34" s="2" t="s">
        <v>498</v>
      </c>
      <c r="V34" s="2" t="s">
        <v>220</v>
      </c>
      <c r="W34" s="2" t="s">
        <v>499</v>
      </c>
      <c r="X34" s="2">
        <v>6.99</v>
      </c>
      <c r="Y34" s="2">
        <v>84.8</v>
      </c>
      <c r="Z34" s="2" t="s">
        <v>275</v>
      </c>
      <c r="AA34" s="3" t="str">
        <f>INDEX('Faculty Master'!$B$2:$B$21,MATCH(AB34,'Faculty Master'!$A$2:$A$21,0))</f>
        <v>Prof. Karthik Subramanian</v>
      </c>
      <c r="AB34" s="2" t="s">
        <v>49</v>
      </c>
    </row>
    <row r="35" spans="1:28">
      <c r="A35" s="2" t="s">
        <v>500</v>
      </c>
      <c r="B35" s="2" t="s">
        <v>501</v>
      </c>
      <c r="C35" s="2" t="s">
        <v>225</v>
      </c>
      <c r="D35" s="2" t="s">
        <v>502</v>
      </c>
      <c r="E35" s="2" t="s">
        <v>208</v>
      </c>
      <c r="F35" s="2" t="s">
        <v>503</v>
      </c>
      <c r="G35" s="2" t="s">
        <v>123</v>
      </c>
      <c r="H35" s="2">
        <v>5</v>
      </c>
      <c r="I35" s="2" t="s">
        <v>408</v>
      </c>
      <c r="J35" s="2" t="s">
        <v>144</v>
      </c>
      <c r="K35" s="2" t="s">
        <v>97</v>
      </c>
      <c r="L35" s="2" t="s">
        <v>122</v>
      </c>
      <c r="M35" s="2" t="s">
        <v>291</v>
      </c>
      <c r="N35" s="2" t="s">
        <v>480</v>
      </c>
      <c r="O35" s="2" t="s">
        <v>504</v>
      </c>
      <c r="P35" s="2" t="s">
        <v>349</v>
      </c>
      <c r="Q35" s="2" t="s">
        <v>505</v>
      </c>
      <c r="R35" s="2" t="s">
        <v>506</v>
      </c>
      <c r="S35" s="2" t="s">
        <v>507</v>
      </c>
      <c r="T35" s="2" t="s">
        <v>218</v>
      </c>
      <c r="U35" s="2" t="s">
        <v>219</v>
      </c>
      <c r="V35" s="2" t="s">
        <v>220</v>
      </c>
      <c r="W35" s="2" t="s">
        <v>221</v>
      </c>
      <c r="X35" s="2">
        <v>8.710000000000001</v>
      </c>
      <c r="Y35" s="2">
        <v>89.5</v>
      </c>
      <c r="Z35" s="2" t="s">
        <v>222</v>
      </c>
      <c r="AA35" s="3" t="str">
        <f>INDEX('Faculty Master'!$B$2:$B$21,MATCH(AB35,'Faculty Master'!$A$2:$A$21,0))</f>
        <v>Prof. Karthik Subramanian</v>
      </c>
      <c r="AB35" s="2" t="s">
        <v>49</v>
      </c>
    </row>
    <row r="36" spans="1:28">
      <c r="A36" s="2" t="s">
        <v>508</v>
      </c>
      <c r="B36" s="2" t="s">
        <v>509</v>
      </c>
      <c r="C36" s="2" t="s">
        <v>206</v>
      </c>
      <c r="D36" s="2" t="s">
        <v>510</v>
      </c>
      <c r="E36" s="2" t="s">
        <v>208</v>
      </c>
      <c r="F36" s="2" t="s">
        <v>511</v>
      </c>
      <c r="G36" s="2" t="s">
        <v>123</v>
      </c>
      <c r="H36" s="2">
        <v>5</v>
      </c>
      <c r="I36" s="2" t="s">
        <v>408</v>
      </c>
      <c r="J36" s="2" t="s">
        <v>139</v>
      </c>
      <c r="K36" s="2" t="s">
        <v>93</v>
      </c>
      <c r="L36" s="2" t="s">
        <v>116</v>
      </c>
      <c r="M36" s="2" t="s">
        <v>246</v>
      </c>
      <c r="N36" s="2" t="s">
        <v>488</v>
      </c>
      <c r="O36" s="2" t="s">
        <v>512</v>
      </c>
      <c r="P36" s="2" t="s">
        <v>214</v>
      </c>
      <c r="Q36" s="2" t="s">
        <v>259</v>
      </c>
      <c r="R36" s="2" t="s">
        <v>513</v>
      </c>
      <c r="S36" s="2" t="s">
        <v>514</v>
      </c>
      <c r="T36" s="2" t="s">
        <v>262</v>
      </c>
      <c r="U36" s="2" t="s">
        <v>219</v>
      </c>
      <c r="V36" s="2" t="s">
        <v>220</v>
      </c>
      <c r="W36" s="2" t="s">
        <v>221</v>
      </c>
      <c r="X36" s="2">
        <v>6.61</v>
      </c>
      <c r="Y36" s="2">
        <v>82.2</v>
      </c>
      <c r="Z36" s="2" t="s">
        <v>222</v>
      </c>
      <c r="AA36" s="3" t="str">
        <f>INDEX('Faculty Master'!$B$2:$B$21,MATCH(AB36,'Faculty Master'!$A$2:$A$21,0))</f>
        <v>Prof. Karthik Subramanian</v>
      </c>
      <c r="AB36" s="2" t="s">
        <v>49</v>
      </c>
    </row>
    <row r="37" spans="1:28">
      <c r="A37" s="2" t="s">
        <v>515</v>
      </c>
      <c r="B37" s="2" t="s">
        <v>516</v>
      </c>
      <c r="C37" s="2" t="s">
        <v>206</v>
      </c>
      <c r="D37" s="2" t="s">
        <v>517</v>
      </c>
      <c r="E37" s="2" t="s">
        <v>208</v>
      </c>
      <c r="F37" s="2" t="s">
        <v>511</v>
      </c>
      <c r="G37" s="2" t="s">
        <v>123</v>
      </c>
      <c r="H37" s="2">
        <v>5</v>
      </c>
      <c r="I37" s="2" t="s">
        <v>408</v>
      </c>
      <c r="J37" s="2" t="s">
        <v>77</v>
      </c>
      <c r="K37" s="2" t="s">
        <v>97</v>
      </c>
      <c r="L37" s="2" t="s">
        <v>122</v>
      </c>
      <c r="M37" s="2" t="s">
        <v>308</v>
      </c>
      <c r="N37" s="2" t="s">
        <v>445</v>
      </c>
      <c r="O37" s="2" t="s">
        <v>518</v>
      </c>
      <c r="P37" s="2" t="s">
        <v>231</v>
      </c>
      <c r="Q37" s="2" t="s">
        <v>350</v>
      </c>
      <c r="R37" s="2" t="s">
        <v>519</v>
      </c>
      <c r="S37" s="2" t="s">
        <v>520</v>
      </c>
      <c r="T37" s="2" t="s">
        <v>218</v>
      </c>
      <c r="U37" s="2" t="s">
        <v>498</v>
      </c>
      <c r="V37" s="2" t="s">
        <v>274</v>
      </c>
      <c r="W37" s="2" t="s">
        <v>499</v>
      </c>
      <c r="X37" s="2">
        <v>7.3</v>
      </c>
      <c r="Y37" s="2">
        <v>79.7</v>
      </c>
      <c r="Z37" s="2" t="s">
        <v>222</v>
      </c>
      <c r="AA37" s="3" t="str">
        <f>INDEX('Faculty Master'!$B$2:$B$21,MATCH(AB37,'Faculty Master'!$A$2:$A$21,0))</f>
        <v>Prof. Karthik Subramanian</v>
      </c>
      <c r="AB37" s="2" t="s">
        <v>49</v>
      </c>
    </row>
    <row r="38" spans="1:28">
      <c r="A38" s="2" t="s">
        <v>521</v>
      </c>
      <c r="B38" s="2" t="s">
        <v>522</v>
      </c>
      <c r="C38" s="2" t="s">
        <v>206</v>
      </c>
      <c r="D38" s="2" t="s">
        <v>265</v>
      </c>
      <c r="E38" s="2" t="s">
        <v>208</v>
      </c>
      <c r="F38" s="2" t="s">
        <v>366</v>
      </c>
      <c r="G38" s="2" t="s">
        <v>123</v>
      </c>
      <c r="H38" s="2">
        <v>5</v>
      </c>
      <c r="I38" s="2" t="s">
        <v>408</v>
      </c>
      <c r="J38" s="2" t="s">
        <v>149</v>
      </c>
      <c r="K38" s="2" t="s">
        <v>93</v>
      </c>
      <c r="L38" s="2" t="s">
        <v>120</v>
      </c>
      <c r="M38" s="2" t="s">
        <v>291</v>
      </c>
      <c r="N38" s="2" t="s">
        <v>480</v>
      </c>
      <c r="O38" s="2" t="s">
        <v>523</v>
      </c>
      <c r="P38" s="2" t="s">
        <v>214</v>
      </c>
      <c r="Q38" s="2" t="s">
        <v>321</v>
      </c>
      <c r="R38" s="2" t="s">
        <v>524</v>
      </c>
      <c r="S38" s="2" t="s">
        <v>525</v>
      </c>
      <c r="T38" s="2" t="s">
        <v>434</v>
      </c>
      <c r="U38" s="2" t="s">
        <v>219</v>
      </c>
      <c r="V38" s="2" t="s">
        <v>220</v>
      </c>
      <c r="W38" s="2" t="s">
        <v>353</v>
      </c>
      <c r="X38" s="2">
        <v>7.28</v>
      </c>
      <c r="Y38" s="2">
        <v>87.3</v>
      </c>
      <c r="Z38" s="2" t="s">
        <v>222</v>
      </c>
      <c r="AA38" s="3" t="str">
        <f>INDEX('Faculty Master'!$B$2:$B$21,MATCH(AB38,'Faculty Master'!$A$2:$A$21,0))</f>
        <v>Prof. Karthik Subramanian</v>
      </c>
      <c r="AB38" s="2" t="s">
        <v>49</v>
      </c>
    </row>
    <row r="39" spans="1:28">
      <c r="A39" s="2" t="s">
        <v>526</v>
      </c>
      <c r="B39" s="2" t="s">
        <v>527</v>
      </c>
      <c r="C39" s="2" t="s">
        <v>225</v>
      </c>
      <c r="D39" s="2" t="s">
        <v>528</v>
      </c>
      <c r="E39" s="2" t="s">
        <v>208</v>
      </c>
      <c r="F39" s="2" t="s">
        <v>467</v>
      </c>
      <c r="G39" s="2" t="s">
        <v>123</v>
      </c>
      <c r="H39" s="2">
        <v>5</v>
      </c>
      <c r="I39" s="2" t="s">
        <v>408</v>
      </c>
      <c r="J39" s="2" t="s">
        <v>149</v>
      </c>
      <c r="K39" s="2" t="s">
        <v>97</v>
      </c>
      <c r="L39" s="2" t="s">
        <v>120</v>
      </c>
      <c r="M39" s="2" t="s">
        <v>228</v>
      </c>
      <c r="N39" s="2" t="s">
        <v>238</v>
      </c>
      <c r="O39" s="2" t="s">
        <v>529</v>
      </c>
      <c r="P39" s="2" t="s">
        <v>349</v>
      </c>
      <c r="Q39" s="2" t="s">
        <v>350</v>
      </c>
      <c r="R39" s="2" t="s">
        <v>530</v>
      </c>
      <c r="S39" s="2" t="s">
        <v>531</v>
      </c>
      <c r="T39" s="2" t="s">
        <v>324</v>
      </c>
      <c r="U39" s="2" t="s">
        <v>219</v>
      </c>
      <c r="V39" s="2" t="s">
        <v>220</v>
      </c>
      <c r="W39" s="2" t="s">
        <v>221</v>
      </c>
      <c r="X39" s="2">
        <v>7.99</v>
      </c>
      <c r="Y39" s="2">
        <v>73.40000000000001</v>
      </c>
      <c r="Z39" s="2" t="s">
        <v>222</v>
      </c>
      <c r="AA39" s="3" t="str">
        <f>INDEX('Faculty Master'!$B$2:$B$21,MATCH(AB39,'Faculty Master'!$A$2:$A$21,0))</f>
        <v>Prof. Karthik Subramanian</v>
      </c>
      <c r="AB39" s="2" t="s">
        <v>49</v>
      </c>
    </row>
    <row r="40" spans="1:28">
      <c r="A40" s="2" t="s">
        <v>532</v>
      </c>
      <c r="B40" s="2" t="s">
        <v>533</v>
      </c>
      <c r="C40" s="2" t="s">
        <v>206</v>
      </c>
      <c r="D40" s="2" t="s">
        <v>534</v>
      </c>
      <c r="E40" s="2" t="s">
        <v>208</v>
      </c>
      <c r="F40" s="2" t="s">
        <v>535</v>
      </c>
      <c r="G40" s="2" t="s">
        <v>123</v>
      </c>
      <c r="H40" s="2">
        <v>5</v>
      </c>
      <c r="I40" s="2" t="s">
        <v>408</v>
      </c>
      <c r="J40" s="2" t="s">
        <v>139</v>
      </c>
      <c r="K40" s="2" t="s">
        <v>100</v>
      </c>
      <c r="L40" s="2" t="s">
        <v>120</v>
      </c>
      <c r="M40" s="2" t="s">
        <v>280</v>
      </c>
      <c r="N40" s="2" t="s">
        <v>536</v>
      </c>
      <c r="O40" s="2" t="s">
        <v>537</v>
      </c>
      <c r="P40" s="2" t="s">
        <v>214</v>
      </c>
      <c r="Q40" s="2" t="s">
        <v>360</v>
      </c>
      <c r="R40" s="2" t="s">
        <v>538</v>
      </c>
      <c r="S40" s="2" t="s">
        <v>539</v>
      </c>
      <c r="T40" s="2" t="s">
        <v>314</v>
      </c>
      <c r="U40" s="2" t="s">
        <v>286</v>
      </c>
      <c r="V40" s="2" t="s">
        <v>220</v>
      </c>
      <c r="W40" s="2" t="s">
        <v>540</v>
      </c>
      <c r="X40" s="2">
        <v>7.23</v>
      </c>
      <c r="Y40" s="2">
        <v>85.40000000000001</v>
      </c>
      <c r="Z40" s="2" t="s">
        <v>251</v>
      </c>
      <c r="AA40" s="3" t="str">
        <f>INDEX('Faculty Master'!$B$2:$B$21,MATCH(AB40,'Faculty Master'!$A$2:$A$21,0))</f>
        <v>Prof. Karthik Subramanian</v>
      </c>
      <c r="AB40" s="2" t="s">
        <v>49</v>
      </c>
    </row>
    <row r="41" spans="1:28">
      <c r="A41" s="2" t="s">
        <v>541</v>
      </c>
      <c r="B41" s="2" t="s">
        <v>542</v>
      </c>
      <c r="C41" s="2" t="s">
        <v>225</v>
      </c>
      <c r="D41" s="2" t="s">
        <v>543</v>
      </c>
      <c r="E41" s="2" t="s">
        <v>208</v>
      </c>
      <c r="F41" s="2" t="s">
        <v>544</v>
      </c>
      <c r="G41" s="2" t="s">
        <v>123</v>
      </c>
      <c r="H41" s="2">
        <v>5</v>
      </c>
      <c r="I41" s="2" t="s">
        <v>408</v>
      </c>
      <c r="J41" s="2" t="s">
        <v>77</v>
      </c>
      <c r="K41" s="2" t="s">
        <v>100</v>
      </c>
      <c r="L41" s="2" t="s">
        <v>122</v>
      </c>
      <c r="M41" s="2" t="s">
        <v>308</v>
      </c>
      <c r="N41" s="2" t="s">
        <v>358</v>
      </c>
      <c r="O41" s="2" t="s">
        <v>545</v>
      </c>
      <c r="P41" s="2" t="s">
        <v>214</v>
      </c>
      <c r="Q41" s="2" t="s">
        <v>546</v>
      </c>
      <c r="R41" s="2" t="s">
        <v>547</v>
      </c>
      <c r="S41" s="2" t="s">
        <v>548</v>
      </c>
      <c r="T41" s="2" t="s">
        <v>434</v>
      </c>
      <c r="U41" s="2" t="s">
        <v>219</v>
      </c>
      <c r="V41" s="2" t="s">
        <v>274</v>
      </c>
      <c r="W41" s="2" t="s">
        <v>540</v>
      </c>
      <c r="X41" s="2">
        <v>7.38</v>
      </c>
      <c r="Y41" s="2">
        <v>81.5</v>
      </c>
      <c r="Z41" s="2" t="s">
        <v>222</v>
      </c>
      <c r="AA41" s="3" t="str">
        <f>INDEX('Faculty Master'!$B$2:$B$21,MATCH(AB41,'Faculty Master'!$A$2:$A$21,0))</f>
        <v>Prof. Karthik Subramanian</v>
      </c>
      <c r="AB41" s="2" t="s">
        <v>49</v>
      </c>
    </row>
    <row r="42" spans="1:28">
      <c r="A42" s="2" t="s">
        <v>549</v>
      </c>
      <c r="B42" s="2" t="s">
        <v>550</v>
      </c>
      <c r="C42" s="2" t="s">
        <v>225</v>
      </c>
      <c r="D42" s="2" t="s">
        <v>551</v>
      </c>
      <c r="E42" s="2" t="s">
        <v>552</v>
      </c>
      <c r="F42" s="2" t="s">
        <v>553</v>
      </c>
      <c r="G42" s="2" t="s">
        <v>74</v>
      </c>
      <c r="H42" s="2">
        <v>3</v>
      </c>
      <c r="I42" s="2" t="s">
        <v>210</v>
      </c>
      <c r="J42" s="2" t="s">
        <v>554</v>
      </c>
      <c r="K42" s="2" t="s">
        <v>97</v>
      </c>
      <c r="L42" s="2" t="s">
        <v>116</v>
      </c>
      <c r="M42" s="2" t="s">
        <v>228</v>
      </c>
      <c r="N42" s="2" t="s">
        <v>238</v>
      </c>
      <c r="O42" s="2" t="s">
        <v>555</v>
      </c>
      <c r="P42" s="2" t="s">
        <v>349</v>
      </c>
      <c r="Q42" s="2" t="s">
        <v>556</v>
      </c>
      <c r="R42" s="2" t="s">
        <v>557</v>
      </c>
      <c r="S42" s="2" t="s">
        <v>558</v>
      </c>
      <c r="T42" s="2" t="s">
        <v>434</v>
      </c>
      <c r="U42" s="2" t="s">
        <v>219</v>
      </c>
      <c r="V42" s="2" t="s">
        <v>220</v>
      </c>
      <c r="W42" s="2" t="s">
        <v>315</v>
      </c>
      <c r="X42" s="2">
        <v>6.41</v>
      </c>
      <c r="Y42" s="2">
        <v>80.09999999999999</v>
      </c>
      <c r="Z42" s="2" t="s">
        <v>222</v>
      </c>
      <c r="AA42" s="3" t="str">
        <f>INDEX('Faculty Master'!$B$2:$B$21,MATCH(AB42,'Faculty Master'!$A$2:$A$21,0))</f>
        <v>Dr. Neha Agarwal</v>
      </c>
      <c r="AB42" s="2" t="s">
        <v>35</v>
      </c>
    </row>
    <row r="43" spans="1:28">
      <c r="A43" s="2" t="s">
        <v>559</v>
      </c>
      <c r="B43" s="2" t="s">
        <v>560</v>
      </c>
      <c r="C43" s="2" t="s">
        <v>225</v>
      </c>
      <c r="D43" s="2" t="s">
        <v>561</v>
      </c>
      <c r="E43" s="2" t="s">
        <v>552</v>
      </c>
      <c r="F43" s="2" t="s">
        <v>562</v>
      </c>
      <c r="G43" s="2" t="s">
        <v>74</v>
      </c>
      <c r="H43" s="2">
        <v>3</v>
      </c>
      <c r="I43" s="2" t="s">
        <v>210</v>
      </c>
      <c r="J43" s="2" t="s">
        <v>554</v>
      </c>
      <c r="K43" s="2" t="s">
        <v>97</v>
      </c>
      <c r="L43" s="2" t="s">
        <v>120</v>
      </c>
      <c r="M43" s="2" t="s">
        <v>563</v>
      </c>
      <c r="N43" s="2" t="s">
        <v>564</v>
      </c>
      <c r="O43" s="2" t="s">
        <v>565</v>
      </c>
      <c r="P43" s="2" t="s">
        <v>349</v>
      </c>
      <c r="Q43" s="2" t="s">
        <v>378</v>
      </c>
      <c r="R43" s="2" t="s">
        <v>566</v>
      </c>
      <c r="S43" s="2" t="s">
        <v>567</v>
      </c>
      <c r="T43" s="2" t="s">
        <v>218</v>
      </c>
      <c r="U43" s="2" t="s">
        <v>219</v>
      </c>
      <c r="V43" s="2" t="s">
        <v>220</v>
      </c>
      <c r="W43" s="2" t="s">
        <v>315</v>
      </c>
      <c r="X43" s="2">
        <v>8.59</v>
      </c>
      <c r="Y43" s="2">
        <v>100</v>
      </c>
      <c r="Z43" s="2" t="s">
        <v>275</v>
      </c>
      <c r="AA43" s="3" t="str">
        <f>INDEX('Faculty Master'!$B$2:$B$21,MATCH(AB43,'Faculty Master'!$A$2:$A$21,0))</f>
        <v>Dr. Neha Agarwal</v>
      </c>
      <c r="AB43" s="2" t="s">
        <v>35</v>
      </c>
    </row>
    <row r="44" spans="1:28">
      <c r="A44" s="2" t="s">
        <v>568</v>
      </c>
      <c r="B44" s="2" t="s">
        <v>569</v>
      </c>
      <c r="C44" s="2" t="s">
        <v>225</v>
      </c>
      <c r="D44" s="2" t="s">
        <v>570</v>
      </c>
      <c r="E44" s="2" t="s">
        <v>552</v>
      </c>
      <c r="F44" s="2" t="s">
        <v>571</v>
      </c>
      <c r="G44" s="2" t="s">
        <v>74</v>
      </c>
      <c r="H44" s="2">
        <v>3</v>
      </c>
      <c r="I44" s="2" t="s">
        <v>210</v>
      </c>
      <c r="J44" s="2" t="s">
        <v>554</v>
      </c>
      <c r="K44" s="2" t="s">
        <v>97</v>
      </c>
      <c r="L44" s="2" t="s">
        <v>116</v>
      </c>
      <c r="M44" s="2" t="s">
        <v>392</v>
      </c>
      <c r="N44" s="2" t="s">
        <v>409</v>
      </c>
      <c r="O44" s="2" t="s">
        <v>572</v>
      </c>
      <c r="P44" s="2" t="s">
        <v>214</v>
      </c>
      <c r="Q44" s="2" t="s">
        <v>505</v>
      </c>
      <c r="R44" s="2" t="s">
        <v>573</v>
      </c>
      <c r="S44" s="2" t="s">
        <v>574</v>
      </c>
      <c r="T44" s="2" t="s">
        <v>434</v>
      </c>
      <c r="U44" s="2" t="s">
        <v>219</v>
      </c>
      <c r="V44" s="2" t="s">
        <v>220</v>
      </c>
      <c r="W44" s="2" t="s">
        <v>221</v>
      </c>
      <c r="X44" s="2">
        <v>7.9</v>
      </c>
      <c r="Y44" s="2">
        <v>78.90000000000001</v>
      </c>
      <c r="Z44" s="2" t="s">
        <v>222</v>
      </c>
      <c r="AA44" s="3" t="str">
        <f>INDEX('Faculty Master'!$B$2:$B$21,MATCH(AB44,'Faculty Master'!$A$2:$A$21,0))</f>
        <v>Dr. Neha Agarwal</v>
      </c>
      <c r="AB44" s="2" t="s">
        <v>35</v>
      </c>
    </row>
    <row r="45" spans="1:28">
      <c r="A45" s="2" t="s">
        <v>575</v>
      </c>
      <c r="B45" s="2" t="s">
        <v>576</v>
      </c>
      <c r="C45" s="2" t="s">
        <v>206</v>
      </c>
      <c r="D45" s="2" t="s">
        <v>577</v>
      </c>
      <c r="E45" s="2" t="s">
        <v>552</v>
      </c>
      <c r="F45" s="2" t="s">
        <v>578</v>
      </c>
      <c r="G45" s="2" t="s">
        <v>74</v>
      </c>
      <c r="H45" s="2">
        <v>3</v>
      </c>
      <c r="I45" s="2" t="s">
        <v>210</v>
      </c>
      <c r="J45" s="2" t="s">
        <v>554</v>
      </c>
      <c r="K45" s="2" t="s">
        <v>100</v>
      </c>
      <c r="L45" s="2" t="s">
        <v>122</v>
      </c>
      <c r="M45" s="2" t="s">
        <v>291</v>
      </c>
      <c r="N45" s="2" t="s">
        <v>579</v>
      </c>
      <c r="O45" s="2" t="s">
        <v>580</v>
      </c>
      <c r="P45" s="2" t="s">
        <v>231</v>
      </c>
      <c r="Q45" s="2" t="s">
        <v>321</v>
      </c>
      <c r="R45" s="2" t="s">
        <v>581</v>
      </c>
      <c r="S45" s="2" t="s">
        <v>582</v>
      </c>
      <c r="T45" s="2" t="s">
        <v>434</v>
      </c>
      <c r="U45" s="2" t="s">
        <v>219</v>
      </c>
      <c r="V45" s="2" t="s">
        <v>220</v>
      </c>
      <c r="W45" s="2" t="s">
        <v>221</v>
      </c>
      <c r="X45" s="2">
        <v>7.12</v>
      </c>
      <c r="Y45" s="2">
        <v>73.7</v>
      </c>
      <c r="Z45" s="2" t="s">
        <v>222</v>
      </c>
      <c r="AA45" s="3" t="str">
        <f>INDEX('Faculty Master'!$B$2:$B$21,MATCH(AB45,'Faculty Master'!$A$2:$A$21,0))</f>
        <v>Dr. Neha Agarwal</v>
      </c>
      <c r="AB45" s="2" t="s">
        <v>35</v>
      </c>
    </row>
    <row r="46" spans="1:28">
      <c r="A46" s="2" t="s">
        <v>583</v>
      </c>
      <c r="B46" s="2" t="s">
        <v>584</v>
      </c>
      <c r="C46" s="2" t="s">
        <v>206</v>
      </c>
      <c r="D46" s="2" t="s">
        <v>585</v>
      </c>
      <c r="E46" s="2" t="s">
        <v>552</v>
      </c>
      <c r="F46" s="2" t="s">
        <v>586</v>
      </c>
      <c r="G46" s="2" t="s">
        <v>74</v>
      </c>
      <c r="H46" s="2">
        <v>3</v>
      </c>
      <c r="I46" s="2" t="s">
        <v>210</v>
      </c>
      <c r="J46" s="2" t="s">
        <v>554</v>
      </c>
      <c r="K46" s="2" t="s">
        <v>100</v>
      </c>
      <c r="L46" s="2" t="s">
        <v>120</v>
      </c>
      <c r="M46" s="2" t="s">
        <v>392</v>
      </c>
      <c r="N46" s="2" t="s">
        <v>393</v>
      </c>
      <c r="O46" s="2" t="s">
        <v>587</v>
      </c>
      <c r="P46" s="2" t="s">
        <v>214</v>
      </c>
      <c r="Q46" s="2" t="s">
        <v>311</v>
      </c>
      <c r="R46" s="2" t="s">
        <v>588</v>
      </c>
      <c r="S46" s="2" t="s">
        <v>589</v>
      </c>
      <c r="T46" s="2" t="s">
        <v>434</v>
      </c>
      <c r="U46" s="2" t="s">
        <v>219</v>
      </c>
      <c r="V46" s="2" t="s">
        <v>220</v>
      </c>
      <c r="W46" s="2" t="s">
        <v>540</v>
      </c>
      <c r="X46" s="2">
        <v>6.95</v>
      </c>
      <c r="Y46" s="2">
        <v>87.40000000000001</v>
      </c>
      <c r="Z46" s="2" t="s">
        <v>222</v>
      </c>
      <c r="AA46" s="3" t="str">
        <f>INDEX('Faculty Master'!$B$2:$B$21,MATCH(AB46,'Faculty Master'!$A$2:$A$21,0))</f>
        <v>Dr. Neha Agarwal</v>
      </c>
      <c r="AB46" s="2" t="s">
        <v>35</v>
      </c>
    </row>
    <row r="47" spans="1:28">
      <c r="A47" s="2" t="s">
        <v>590</v>
      </c>
      <c r="B47" s="2" t="s">
        <v>591</v>
      </c>
      <c r="C47" s="2" t="s">
        <v>225</v>
      </c>
      <c r="D47" s="2" t="s">
        <v>592</v>
      </c>
      <c r="E47" s="2" t="s">
        <v>552</v>
      </c>
      <c r="F47" s="2" t="s">
        <v>593</v>
      </c>
      <c r="G47" s="2" t="s">
        <v>74</v>
      </c>
      <c r="H47" s="2">
        <v>3</v>
      </c>
      <c r="I47" s="2" t="s">
        <v>210</v>
      </c>
      <c r="J47" s="2" t="s">
        <v>554</v>
      </c>
      <c r="K47" s="2" t="s">
        <v>100</v>
      </c>
      <c r="L47" s="2" t="s">
        <v>120</v>
      </c>
      <c r="M47" s="2" t="s">
        <v>228</v>
      </c>
      <c r="N47" s="2" t="s">
        <v>267</v>
      </c>
      <c r="O47" s="2" t="s">
        <v>594</v>
      </c>
      <c r="P47" s="2" t="s">
        <v>231</v>
      </c>
      <c r="Q47" s="2" t="s">
        <v>556</v>
      </c>
      <c r="R47" s="2" t="s">
        <v>595</v>
      </c>
      <c r="S47" s="2" t="s">
        <v>596</v>
      </c>
      <c r="T47" s="2" t="s">
        <v>218</v>
      </c>
      <c r="U47" s="2" t="s">
        <v>219</v>
      </c>
      <c r="V47" s="2" t="s">
        <v>220</v>
      </c>
      <c r="W47" s="2" t="s">
        <v>221</v>
      </c>
      <c r="X47" s="2">
        <v>5.35</v>
      </c>
      <c r="Y47" s="2">
        <v>97.09999999999999</v>
      </c>
      <c r="Z47" s="2" t="s">
        <v>222</v>
      </c>
      <c r="AA47" s="3" t="str">
        <f>INDEX('Faculty Master'!$B$2:$B$21,MATCH(AB47,'Faculty Master'!$A$2:$A$21,0))</f>
        <v>Dr. Neha Agarwal</v>
      </c>
      <c r="AB47" s="2" t="s">
        <v>35</v>
      </c>
    </row>
    <row r="48" spans="1:28">
      <c r="A48" s="2" t="s">
        <v>597</v>
      </c>
      <c r="B48" s="2" t="s">
        <v>598</v>
      </c>
      <c r="C48" s="2" t="s">
        <v>206</v>
      </c>
      <c r="D48" s="2" t="s">
        <v>599</v>
      </c>
      <c r="E48" s="2" t="s">
        <v>552</v>
      </c>
      <c r="F48" s="2" t="s">
        <v>600</v>
      </c>
      <c r="G48" s="2" t="s">
        <v>74</v>
      </c>
      <c r="H48" s="2">
        <v>3</v>
      </c>
      <c r="I48" s="2" t="s">
        <v>210</v>
      </c>
      <c r="J48" s="2" t="s">
        <v>554</v>
      </c>
      <c r="K48" s="2" t="s">
        <v>93</v>
      </c>
      <c r="L48" s="2" t="s">
        <v>116</v>
      </c>
      <c r="M48" s="2" t="s">
        <v>256</v>
      </c>
      <c r="N48" s="2" t="s">
        <v>257</v>
      </c>
      <c r="O48" s="2" t="s">
        <v>601</v>
      </c>
      <c r="P48" s="2" t="s">
        <v>214</v>
      </c>
      <c r="Q48" s="2" t="s">
        <v>546</v>
      </c>
      <c r="R48" s="2" t="s">
        <v>602</v>
      </c>
      <c r="S48" s="2" t="s">
        <v>603</v>
      </c>
      <c r="T48" s="2" t="s">
        <v>262</v>
      </c>
      <c r="U48" s="2" t="s">
        <v>219</v>
      </c>
      <c r="V48" s="2" t="s">
        <v>220</v>
      </c>
      <c r="W48" s="2" t="s">
        <v>221</v>
      </c>
      <c r="X48" s="2">
        <v>7.38</v>
      </c>
      <c r="Y48" s="2">
        <v>70.8</v>
      </c>
      <c r="Z48" s="2" t="s">
        <v>222</v>
      </c>
      <c r="AA48" s="3" t="str">
        <f>INDEX('Faculty Master'!$B$2:$B$21,MATCH(AB48,'Faculty Master'!$A$2:$A$21,0))</f>
        <v>Dr. Neha Agarwal</v>
      </c>
      <c r="AB48" s="2" t="s">
        <v>35</v>
      </c>
    </row>
    <row r="49" spans="1:28">
      <c r="A49" s="2" t="s">
        <v>604</v>
      </c>
      <c r="B49" s="2" t="s">
        <v>605</v>
      </c>
      <c r="C49" s="2" t="s">
        <v>225</v>
      </c>
      <c r="D49" s="2" t="s">
        <v>606</v>
      </c>
      <c r="E49" s="2" t="s">
        <v>552</v>
      </c>
      <c r="F49" s="2" t="s">
        <v>607</v>
      </c>
      <c r="G49" s="2" t="s">
        <v>74</v>
      </c>
      <c r="H49" s="2">
        <v>3</v>
      </c>
      <c r="I49" s="2" t="s">
        <v>210</v>
      </c>
      <c r="J49" s="2" t="s">
        <v>554</v>
      </c>
      <c r="K49" s="2" t="s">
        <v>97</v>
      </c>
      <c r="L49" s="2" t="s">
        <v>116</v>
      </c>
      <c r="M49" s="2" t="s">
        <v>291</v>
      </c>
      <c r="N49" s="2" t="s">
        <v>480</v>
      </c>
      <c r="O49" s="2" t="s">
        <v>608</v>
      </c>
      <c r="P49" s="2" t="s">
        <v>214</v>
      </c>
      <c r="Q49" s="2" t="s">
        <v>609</v>
      </c>
      <c r="R49" s="2" t="s">
        <v>610</v>
      </c>
      <c r="S49" s="2" t="s">
        <v>611</v>
      </c>
      <c r="T49" s="2" t="s">
        <v>218</v>
      </c>
      <c r="U49" s="2" t="s">
        <v>219</v>
      </c>
      <c r="V49" s="2" t="s">
        <v>220</v>
      </c>
      <c r="W49" s="2" t="s">
        <v>221</v>
      </c>
      <c r="X49" s="2">
        <v>7.73</v>
      </c>
      <c r="Y49" s="2">
        <v>83.7</v>
      </c>
      <c r="Z49" s="2" t="s">
        <v>222</v>
      </c>
      <c r="AA49" s="3" t="str">
        <f>INDEX('Faculty Master'!$B$2:$B$21,MATCH(AB49,'Faculty Master'!$A$2:$A$21,0))</f>
        <v>Dr. Neha Agarwal</v>
      </c>
      <c r="AB49" s="2" t="s">
        <v>35</v>
      </c>
    </row>
    <row r="50" spans="1:28">
      <c r="A50" s="2" t="s">
        <v>612</v>
      </c>
      <c r="B50" s="2" t="s">
        <v>613</v>
      </c>
      <c r="C50" s="2" t="s">
        <v>206</v>
      </c>
      <c r="D50" s="2" t="s">
        <v>614</v>
      </c>
      <c r="E50" s="2" t="s">
        <v>552</v>
      </c>
      <c r="F50" s="2" t="s">
        <v>615</v>
      </c>
      <c r="G50" s="2" t="s">
        <v>74</v>
      </c>
      <c r="H50" s="2">
        <v>3</v>
      </c>
      <c r="I50" s="2" t="s">
        <v>210</v>
      </c>
      <c r="J50" s="2" t="s">
        <v>554</v>
      </c>
      <c r="K50" s="2" t="s">
        <v>100</v>
      </c>
      <c r="L50" s="2" t="s">
        <v>116</v>
      </c>
      <c r="M50" s="2" t="s">
        <v>308</v>
      </c>
      <c r="N50" s="2" t="s">
        <v>445</v>
      </c>
      <c r="O50" s="2" t="s">
        <v>616</v>
      </c>
      <c r="P50" s="2" t="s">
        <v>214</v>
      </c>
      <c r="Q50" s="2" t="s">
        <v>259</v>
      </c>
      <c r="R50" s="2" t="s">
        <v>617</v>
      </c>
      <c r="S50" s="2" t="s">
        <v>618</v>
      </c>
      <c r="T50" s="2" t="s">
        <v>218</v>
      </c>
      <c r="U50" s="2" t="s">
        <v>219</v>
      </c>
      <c r="V50" s="2" t="s">
        <v>220</v>
      </c>
      <c r="W50" s="2" t="s">
        <v>221</v>
      </c>
      <c r="X50" s="2">
        <v>5.5</v>
      </c>
      <c r="Y50" s="2">
        <v>92.40000000000001</v>
      </c>
      <c r="Z50" s="2" t="s">
        <v>275</v>
      </c>
      <c r="AA50" s="3" t="str">
        <f>INDEX('Faculty Master'!$B$2:$B$21,MATCH(AB50,'Faculty Master'!$A$2:$A$21,0))</f>
        <v>Dr. Neha Agarwal</v>
      </c>
      <c r="AB50" s="2" t="s">
        <v>35</v>
      </c>
    </row>
    <row r="51" spans="1:28">
      <c r="A51" s="2" t="s">
        <v>619</v>
      </c>
      <c r="B51" s="2" t="s">
        <v>620</v>
      </c>
      <c r="C51" s="2" t="s">
        <v>206</v>
      </c>
      <c r="D51" s="2" t="s">
        <v>621</v>
      </c>
      <c r="E51" s="2" t="s">
        <v>552</v>
      </c>
      <c r="F51" s="2" t="s">
        <v>593</v>
      </c>
      <c r="G51" s="2" t="s">
        <v>74</v>
      </c>
      <c r="H51" s="2">
        <v>3</v>
      </c>
      <c r="I51" s="2" t="s">
        <v>210</v>
      </c>
      <c r="J51" s="2" t="s">
        <v>554</v>
      </c>
      <c r="K51" s="2" t="s">
        <v>93</v>
      </c>
      <c r="L51" s="2" t="s">
        <v>116</v>
      </c>
      <c r="M51" s="2" t="s">
        <v>291</v>
      </c>
      <c r="N51" s="2" t="s">
        <v>292</v>
      </c>
      <c r="O51" s="2" t="s">
        <v>622</v>
      </c>
      <c r="P51" s="2" t="s">
        <v>214</v>
      </c>
      <c r="Q51" s="2" t="s">
        <v>283</v>
      </c>
      <c r="R51" s="2" t="s">
        <v>623</v>
      </c>
      <c r="S51" s="2" t="s">
        <v>624</v>
      </c>
      <c r="T51" s="2" t="s">
        <v>218</v>
      </c>
      <c r="U51" s="2" t="s">
        <v>219</v>
      </c>
      <c r="V51" s="2" t="s">
        <v>220</v>
      </c>
      <c r="W51" s="2" t="s">
        <v>221</v>
      </c>
      <c r="X51" s="2">
        <v>7.41</v>
      </c>
      <c r="Y51" s="2">
        <v>95.40000000000001</v>
      </c>
      <c r="Z51" s="2" t="s">
        <v>222</v>
      </c>
      <c r="AA51" s="3" t="str">
        <f>INDEX('Faculty Master'!$B$2:$B$21,MATCH(AB51,'Faculty Master'!$A$2:$A$21,0))</f>
        <v>Dr. Neha Agarwal</v>
      </c>
      <c r="AB51" s="2" t="s">
        <v>35</v>
      </c>
    </row>
    <row r="52" spans="1:28">
      <c r="A52" s="2" t="s">
        <v>625</v>
      </c>
      <c r="B52" s="2" t="s">
        <v>626</v>
      </c>
      <c r="C52" s="2" t="s">
        <v>225</v>
      </c>
      <c r="D52" s="2" t="s">
        <v>627</v>
      </c>
      <c r="E52" s="2" t="s">
        <v>552</v>
      </c>
      <c r="F52" s="2" t="s">
        <v>628</v>
      </c>
      <c r="G52" s="2" t="s">
        <v>74</v>
      </c>
      <c r="H52" s="2">
        <v>3</v>
      </c>
      <c r="I52" s="2" t="s">
        <v>210</v>
      </c>
      <c r="J52" s="2" t="s">
        <v>554</v>
      </c>
      <c r="K52" s="2" t="s">
        <v>93</v>
      </c>
      <c r="L52" s="2" t="s">
        <v>120</v>
      </c>
      <c r="M52" s="2" t="s">
        <v>367</v>
      </c>
      <c r="N52" s="2" t="s">
        <v>376</v>
      </c>
      <c r="O52" s="2" t="s">
        <v>629</v>
      </c>
      <c r="P52" s="2" t="s">
        <v>231</v>
      </c>
      <c r="Q52" s="2" t="s">
        <v>269</v>
      </c>
      <c r="R52" s="2" t="s">
        <v>630</v>
      </c>
      <c r="S52" s="2" t="s">
        <v>631</v>
      </c>
      <c r="T52" s="2" t="s">
        <v>314</v>
      </c>
      <c r="U52" s="2" t="s">
        <v>219</v>
      </c>
      <c r="V52" s="2" t="s">
        <v>220</v>
      </c>
      <c r="W52" s="2" t="s">
        <v>221</v>
      </c>
      <c r="X52" s="2">
        <v>6.4</v>
      </c>
      <c r="Y52" s="2">
        <v>90.59999999999999</v>
      </c>
      <c r="Z52" s="2" t="s">
        <v>222</v>
      </c>
      <c r="AA52" s="3" t="str">
        <f>INDEX('Faculty Master'!$B$2:$B$21,MATCH(AB52,'Faculty Master'!$A$2:$A$21,0))</f>
        <v>Prof. Joseph Varghese</v>
      </c>
      <c r="AB52" s="2" t="s">
        <v>103</v>
      </c>
    </row>
    <row r="53" spans="1:28">
      <c r="A53" s="2" t="s">
        <v>632</v>
      </c>
      <c r="B53" s="2" t="s">
        <v>633</v>
      </c>
      <c r="C53" s="2" t="s">
        <v>225</v>
      </c>
      <c r="D53" s="2" t="s">
        <v>634</v>
      </c>
      <c r="E53" s="2" t="s">
        <v>552</v>
      </c>
      <c r="F53" s="2" t="s">
        <v>562</v>
      </c>
      <c r="G53" s="2" t="s">
        <v>74</v>
      </c>
      <c r="H53" s="2">
        <v>3</v>
      </c>
      <c r="I53" s="2" t="s">
        <v>210</v>
      </c>
      <c r="J53" s="2" t="s">
        <v>554</v>
      </c>
      <c r="K53" s="2" t="s">
        <v>100</v>
      </c>
      <c r="L53" s="2" t="s">
        <v>122</v>
      </c>
      <c r="M53" s="2" t="s">
        <v>308</v>
      </c>
      <c r="N53" s="2" t="s">
        <v>358</v>
      </c>
      <c r="O53" s="2" t="s">
        <v>635</v>
      </c>
      <c r="P53" s="2" t="s">
        <v>231</v>
      </c>
      <c r="Q53" s="2" t="s">
        <v>294</v>
      </c>
      <c r="R53" s="2" t="s">
        <v>636</v>
      </c>
      <c r="S53" s="2" t="s">
        <v>637</v>
      </c>
      <c r="T53" s="2" t="s">
        <v>262</v>
      </c>
      <c r="U53" s="2" t="s">
        <v>219</v>
      </c>
      <c r="V53" s="2" t="s">
        <v>274</v>
      </c>
      <c r="W53" s="2" t="s">
        <v>221</v>
      </c>
      <c r="X53" s="2">
        <v>5.36</v>
      </c>
      <c r="Y53" s="2">
        <v>84</v>
      </c>
      <c r="Z53" s="2" t="s">
        <v>222</v>
      </c>
      <c r="AA53" s="3" t="str">
        <f>INDEX('Faculty Master'!$B$2:$B$21,MATCH(AB53,'Faculty Master'!$A$2:$A$21,0))</f>
        <v>Prof. Joseph Varghese</v>
      </c>
      <c r="AB53" s="2" t="s">
        <v>103</v>
      </c>
    </row>
    <row r="54" spans="1:28">
      <c r="A54" s="2" t="s">
        <v>638</v>
      </c>
      <c r="B54" s="2" t="s">
        <v>639</v>
      </c>
      <c r="C54" s="2" t="s">
        <v>206</v>
      </c>
      <c r="D54" s="2" t="s">
        <v>640</v>
      </c>
      <c r="E54" s="2" t="s">
        <v>552</v>
      </c>
      <c r="F54" s="2" t="s">
        <v>641</v>
      </c>
      <c r="G54" s="2" t="s">
        <v>74</v>
      </c>
      <c r="H54" s="2">
        <v>3</v>
      </c>
      <c r="I54" s="2" t="s">
        <v>210</v>
      </c>
      <c r="J54" s="2" t="s">
        <v>554</v>
      </c>
      <c r="K54" s="2" t="s">
        <v>100</v>
      </c>
      <c r="L54" s="2" t="s">
        <v>120</v>
      </c>
      <c r="M54" s="2" t="s">
        <v>642</v>
      </c>
      <c r="N54" s="2" t="s">
        <v>643</v>
      </c>
      <c r="O54" s="2" t="s">
        <v>644</v>
      </c>
      <c r="P54" s="2" t="s">
        <v>231</v>
      </c>
      <c r="Q54" s="2" t="s">
        <v>332</v>
      </c>
      <c r="R54" s="2" t="s">
        <v>645</v>
      </c>
      <c r="S54" s="2" t="s">
        <v>646</v>
      </c>
      <c r="T54" s="2" t="s">
        <v>218</v>
      </c>
      <c r="U54" s="2" t="s">
        <v>219</v>
      </c>
      <c r="V54" s="2" t="s">
        <v>220</v>
      </c>
      <c r="W54" s="2" t="s">
        <v>221</v>
      </c>
      <c r="X54" s="2">
        <v>7.85</v>
      </c>
      <c r="Y54" s="2">
        <v>78.90000000000001</v>
      </c>
      <c r="Z54" s="2" t="s">
        <v>222</v>
      </c>
      <c r="AA54" s="3" t="str">
        <f>INDEX('Faculty Master'!$B$2:$B$21,MATCH(AB54,'Faculty Master'!$A$2:$A$21,0))</f>
        <v>Prof. Joseph Varghese</v>
      </c>
      <c r="AB54" s="2" t="s">
        <v>103</v>
      </c>
    </row>
    <row r="55" spans="1:28">
      <c r="A55" s="2" t="s">
        <v>647</v>
      </c>
      <c r="B55" s="2" t="s">
        <v>648</v>
      </c>
      <c r="C55" s="2" t="s">
        <v>206</v>
      </c>
      <c r="D55" s="2" t="s">
        <v>649</v>
      </c>
      <c r="E55" s="2" t="s">
        <v>552</v>
      </c>
      <c r="F55" s="2" t="s">
        <v>650</v>
      </c>
      <c r="G55" s="2" t="s">
        <v>74</v>
      </c>
      <c r="H55" s="2">
        <v>3</v>
      </c>
      <c r="I55" s="2" t="s">
        <v>210</v>
      </c>
      <c r="J55" s="2" t="s">
        <v>554</v>
      </c>
      <c r="K55" s="2" t="s">
        <v>97</v>
      </c>
      <c r="L55" s="2" t="s">
        <v>116</v>
      </c>
      <c r="M55" s="2" t="s">
        <v>256</v>
      </c>
      <c r="N55" s="2" t="s">
        <v>257</v>
      </c>
      <c r="O55" s="2" t="s">
        <v>258</v>
      </c>
      <c r="P55" s="2" t="s">
        <v>214</v>
      </c>
      <c r="Q55" s="2" t="s">
        <v>215</v>
      </c>
      <c r="R55" s="2" t="s">
        <v>651</v>
      </c>
      <c r="S55" s="2" t="s">
        <v>652</v>
      </c>
      <c r="T55" s="2" t="s">
        <v>218</v>
      </c>
      <c r="U55" s="2" t="s">
        <v>219</v>
      </c>
      <c r="V55" s="2" t="s">
        <v>220</v>
      </c>
      <c r="W55" s="2" t="s">
        <v>221</v>
      </c>
      <c r="X55" s="2">
        <v>8.82</v>
      </c>
      <c r="Y55" s="2">
        <v>90.3</v>
      </c>
      <c r="Z55" s="2" t="s">
        <v>222</v>
      </c>
      <c r="AA55" s="3" t="str">
        <f>INDEX('Faculty Master'!$B$2:$B$21,MATCH(AB55,'Faculty Master'!$A$2:$A$21,0))</f>
        <v>Prof. Joseph Varghese</v>
      </c>
      <c r="AB55" s="2" t="s">
        <v>103</v>
      </c>
    </row>
    <row r="56" spans="1:28">
      <c r="A56" s="2" t="s">
        <v>653</v>
      </c>
      <c r="B56" s="2" t="s">
        <v>654</v>
      </c>
      <c r="C56" s="2" t="s">
        <v>225</v>
      </c>
      <c r="D56" s="2" t="s">
        <v>655</v>
      </c>
      <c r="E56" s="2" t="s">
        <v>552</v>
      </c>
      <c r="F56" s="2" t="s">
        <v>656</v>
      </c>
      <c r="G56" s="2" t="s">
        <v>74</v>
      </c>
      <c r="H56" s="2">
        <v>3</v>
      </c>
      <c r="I56" s="2" t="s">
        <v>210</v>
      </c>
      <c r="J56" s="2" t="s">
        <v>554</v>
      </c>
      <c r="K56" s="2" t="s">
        <v>93</v>
      </c>
      <c r="L56" s="2" t="s">
        <v>116</v>
      </c>
      <c r="M56" s="2" t="s">
        <v>308</v>
      </c>
      <c r="N56" s="2" t="s">
        <v>385</v>
      </c>
      <c r="O56" s="2" t="s">
        <v>657</v>
      </c>
      <c r="P56" s="2" t="s">
        <v>231</v>
      </c>
      <c r="Q56" s="2" t="s">
        <v>609</v>
      </c>
      <c r="R56" s="2" t="s">
        <v>658</v>
      </c>
      <c r="S56" s="2" t="s">
        <v>659</v>
      </c>
      <c r="T56" s="2" t="s">
        <v>218</v>
      </c>
      <c r="U56" s="2" t="s">
        <v>219</v>
      </c>
      <c r="V56" s="2" t="s">
        <v>274</v>
      </c>
      <c r="W56" s="2" t="s">
        <v>221</v>
      </c>
      <c r="X56" s="2">
        <v>7.35</v>
      </c>
      <c r="Y56" s="2">
        <v>89.5</v>
      </c>
      <c r="Z56" s="2" t="s">
        <v>222</v>
      </c>
      <c r="AA56" s="3" t="str">
        <f>INDEX('Faculty Master'!$B$2:$B$21,MATCH(AB56,'Faculty Master'!$A$2:$A$21,0))</f>
        <v>Prof. Joseph Varghese</v>
      </c>
      <c r="AB56" s="2" t="s">
        <v>103</v>
      </c>
    </row>
    <row r="57" spans="1:28">
      <c r="A57" s="2" t="s">
        <v>660</v>
      </c>
      <c r="B57" s="2" t="s">
        <v>661</v>
      </c>
      <c r="C57" s="2" t="s">
        <v>206</v>
      </c>
      <c r="D57" s="2" t="s">
        <v>662</v>
      </c>
      <c r="E57" s="2" t="s">
        <v>552</v>
      </c>
      <c r="F57" s="2" t="s">
        <v>663</v>
      </c>
      <c r="G57" s="2" t="s">
        <v>74</v>
      </c>
      <c r="H57" s="2">
        <v>3</v>
      </c>
      <c r="I57" s="2" t="s">
        <v>210</v>
      </c>
      <c r="J57" s="2" t="s">
        <v>554</v>
      </c>
      <c r="K57" s="2" t="s">
        <v>100</v>
      </c>
      <c r="L57" s="2" t="s">
        <v>122</v>
      </c>
      <c r="M57" s="2" t="s">
        <v>308</v>
      </c>
      <c r="N57" s="2" t="s">
        <v>358</v>
      </c>
      <c r="O57" s="2" t="s">
        <v>664</v>
      </c>
      <c r="P57" s="2" t="s">
        <v>214</v>
      </c>
      <c r="Q57" s="2" t="s">
        <v>332</v>
      </c>
      <c r="R57" s="2" t="s">
        <v>665</v>
      </c>
      <c r="S57" s="2" t="s">
        <v>666</v>
      </c>
      <c r="T57" s="2" t="s">
        <v>434</v>
      </c>
      <c r="U57" s="2" t="s">
        <v>286</v>
      </c>
      <c r="V57" s="2" t="s">
        <v>274</v>
      </c>
      <c r="W57" s="2" t="s">
        <v>353</v>
      </c>
      <c r="X57" s="2">
        <v>7.03</v>
      </c>
      <c r="Y57" s="2">
        <v>88.2</v>
      </c>
      <c r="Z57" s="2" t="s">
        <v>222</v>
      </c>
      <c r="AA57" s="3" t="str">
        <f>INDEX('Faculty Master'!$B$2:$B$21,MATCH(AB57,'Faculty Master'!$A$2:$A$21,0))</f>
        <v>Prof. Joseph Varghese</v>
      </c>
      <c r="AB57" s="2" t="s">
        <v>103</v>
      </c>
    </row>
    <row r="58" spans="1:28">
      <c r="A58" s="2" t="s">
        <v>667</v>
      </c>
      <c r="B58" s="2" t="s">
        <v>668</v>
      </c>
      <c r="C58" s="2" t="s">
        <v>225</v>
      </c>
      <c r="D58" s="2" t="s">
        <v>669</v>
      </c>
      <c r="E58" s="2" t="s">
        <v>552</v>
      </c>
      <c r="F58" s="2" t="s">
        <v>670</v>
      </c>
      <c r="G58" s="2" t="s">
        <v>74</v>
      </c>
      <c r="H58" s="2">
        <v>3</v>
      </c>
      <c r="I58" s="2" t="s">
        <v>210</v>
      </c>
      <c r="J58" s="2" t="s">
        <v>554</v>
      </c>
      <c r="K58" s="2" t="s">
        <v>100</v>
      </c>
      <c r="L58" s="2" t="s">
        <v>122</v>
      </c>
      <c r="M58" s="2" t="s">
        <v>291</v>
      </c>
      <c r="N58" s="2" t="s">
        <v>292</v>
      </c>
      <c r="O58" s="2" t="s">
        <v>671</v>
      </c>
      <c r="P58" s="2" t="s">
        <v>231</v>
      </c>
      <c r="Q58" s="2" t="s">
        <v>294</v>
      </c>
      <c r="R58" s="2" t="s">
        <v>672</v>
      </c>
      <c r="S58" s="2" t="s">
        <v>673</v>
      </c>
      <c r="T58" s="2" t="s">
        <v>218</v>
      </c>
      <c r="U58" s="2" t="s">
        <v>219</v>
      </c>
      <c r="V58" s="2" t="s">
        <v>274</v>
      </c>
      <c r="W58" s="2" t="s">
        <v>221</v>
      </c>
      <c r="X58" s="2">
        <v>7.03</v>
      </c>
      <c r="Y58" s="2">
        <v>82.5</v>
      </c>
      <c r="Z58" s="2" t="s">
        <v>222</v>
      </c>
      <c r="AA58" s="3" t="str">
        <f>INDEX('Faculty Master'!$B$2:$B$21,MATCH(AB58,'Faculty Master'!$A$2:$A$21,0))</f>
        <v>Prof. Joseph Varghese</v>
      </c>
      <c r="AB58" s="2" t="s">
        <v>103</v>
      </c>
    </row>
    <row r="59" spans="1:28">
      <c r="A59" s="2" t="s">
        <v>674</v>
      </c>
      <c r="B59" s="2" t="s">
        <v>675</v>
      </c>
      <c r="C59" s="2" t="s">
        <v>225</v>
      </c>
      <c r="D59" s="2" t="s">
        <v>676</v>
      </c>
      <c r="E59" s="2" t="s">
        <v>552</v>
      </c>
      <c r="F59" s="2" t="s">
        <v>677</v>
      </c>
      <c r="G59" s="2" t="s">
        <v>74</v>
      </c>
      <c r="H59" s="2">
        <v>3</v>
      </c>
      <c r="I59" s="2" t="s">
        <v>210</v>
      </c>
      <c r="J59" s="2" t="s">
        <v>554</v>
      </c>
      <c r="K59" s="2" t="s">
        <v>97</v>
      </c>
      <c r="L59" s="2" t="s">
        <v>120</v>
      </c>
      <c r="M59" s="2" t="s">
        <v>308</v>
      </c>
      <c r="N59" s="2" t="s">
        <v>678</v>
      </c>
      <c r="O59" s="2" t="s">
        <v>679</v>
      </c>
      <c r="P59" s="2" t="s">
        <v>214</v>
      </c>
      <c r="Q59" s="2" t="s">
        <v>495</v>
      </c>
      <c r="R59" s="2" t="s">
        <v>680</v>
      </c>
      <c r="S59" s="2" t="s">
        <v>681</v>
      </c>
      <c r="T59" s="2" t="s">
        <v>218</v>
      </c>
      <c r="U59" s="2" t="s">
        <v>219</v>
      </c>
      <c r="V59" s="2" t="s">
        <v>220</v>
      </c>
      <c r="W59" s="2" t="s">
        <v>221</v>
      </c>
      <c r="X59" s="2">
        <v>8.26</v>
      </c>
      <c r="Y59" s="2">
        <v>92</v>
      </c>
      <c r="Z59" s="2" t="s">
        <v>222</v>
      </c>
      <c r="AA59" s="3" t="str">
        <f>INDEX('Faculty Master'!$B$2:$B$21,MATCH(AB59,'Faculty Master'!$A$2:$A$21,0))</f>
        <v>Prof. Joseph Varghese</v>
      </c>
      <c r="AB59" s="2" t="s">
        <v>103</v>
      </c>
    </row>
    <row r="60" spans="1:28">
      <c r="A60" s="2" t="s">
        <v>682</v>
      </c>
      <c r="B60" s="2" t="s">
        <v>683</v>
      </c>
      <c r="C60" s="2" t="s">
        <v>206</v>
      </c>
      <c r="D60" s="2" t="s">
        <v>684</v>
      </c>
      <c r="E60" s="2" t="s">
        <v>552</v>
      </c>
      <c r="F60" s="2" t="s">
        <v>685</v>
      </c>
      <c r="G60" s="2" t="s">
        <v>74</v>
      </c>
      <c r="H60" s="2">
        <v>3</v>
      </c>
      <c r="I60" s="2" t="s">
        <v>210</v>
      </c>
      <c r="J60" s="2" t="s">
        <v>554</v>
      </c>
      <c r="K60" s="2" t="s">
        <v>100</v>
      </c>
      <c r="L60" s="2" t="s">
        <v>120</v>
      </c>
      <c r="M60" s="2" t="s">
        <v>228</v>
      </c>
      <c r="N60" s="2" t="s">
        <v>238</v>
      </c>
      <c r="O60" s="2" t="s">
        <v>686</v>
      </c>
      <c r="P60" s="2" t="s">
        <v>214</v>
      </c>
      <c r="Q60" s="2" t="s">
        <v>495</v>
      </c>
      <c r="R60" s="2" t="s">
        <v>687</v>
      </c>
      <c r="S60" s="2" t="s">
        <v>688</v>
      </c>
      <c r="T60" s="2" t="s">
        <v>218</v>
      </c>
      <c r="U60" s="2" t="s">
        <v>219</v>
      </c>
      <c r="V60" s="2" t="s">
        <v>220</v>
      </c>
      <c r="W60" s="2" t="s">
        <v>221</v>
      </c>
      <c r="X60" s="2">
        <v>7.16</v>
      </c>
      <c r="Y60" s="2">
        <v>82.90000000000001</v>
      </c>
      <c r="Z60" s="2" t="s">
        <v>251</v>
      </c>
      <c r="AA60" s="3" t="str">
        <f>INDEX('Faculty Master'!$B$2:$B$21,MATCH(AB60,'Faculty Master'!$A$2:$A$21,0))</f>
        <v>Prof. Joseph Varghese</v>
      </c>
      <c r="AB60" s="2" t="s">
        <v>103</v>
      </c>
    </row>
    <row r="61" spans="1:28">
      <c r="A61" s="2" t="s">
        <v>689</v>
      </c>
      <c r="B61" s="2" t="s">
        <v>690</v>
      </c>
      <c r="C61" s="2" t="s">
        <v>225</v>
      </c>
      <c r="D61" s="2" t="s">
        <v>691</v>
      </c>
      <c r="E61" s="2" t="s">
        <v>552</v>
      </c>
      <c r="F61" s="2" t="s">
        <v>607</v>
      </c>
      <c r="G61" s="2" t="s">
        <v>74</v>
      </c>
      <c r="H61" s="2">
        <v>3</v>
      </c>
      <c r="I61" s="2" t="s">
        <v>210</v>
      </c>
      <c r="J61" s="2" t="s">
        <v>554</v>
      </c>
      <c r="K61" s="2" t="s">
        <v>100</v>
      </c>
      <c r="L61" s="2" t="s">
        <v>116</v>
      </c>
      <c r="M61" s="2" t="s">
        <v>367</v>
      </c>
      <c r="N61" s="2" t="s">
        <v>376</v>
      </c>
      <c r="O61" s="2" t="s">
        <v>692</v>
      </c>
      <c r="P61" s="2" t="s">
        <v>214</v>
      </c>
      <c r="Q61" s="2" t="s">
        <v>378</v>
      </c>
      <c r="R61" s="2" t="s">
        <v>693</v>
      </c>
      <c r="S61" s="2" t="s">
        <v>694</v>
      </c>
      <c r="T61" s="2" t="s">
        <v>218</v>
      </c>
      <c r="U61" s="2" t="s">
        <v>219</v>
      </c>
      <c r="V61" s="2" t="s">
        <v>220</v>
      </c>
      <c r="W61" s="2" t="s">
        <v>221</v>
      </c>
      <c r="X61" s="2">
        <v>6.76</v>
      </c>
      <c r="Y61" s="2">
        <v>86.8</v>
      </c>
      <c r="Z61" s="2" t="s">
        <v>222</v>
      </c>
      <c r="AA61" s="3" t="str">
        <f>INDEX('Faculty Master'!$B$2:$B$21,MATCH(AB61,'Faculty Master'!$A$2:$A$21,0))</f>
        <v>Prof. Joseph Varghese</v>
      </c>
      <c r="AB61" s="2" t="s">
        <v>103</v>
      </c>
    </row>
    <row r="62" spans="1:28">
      <c r="A62" s="2" t="s">
        <v>695</v>
      </c>
      <c r="B62" s="2" t="s">
        <v>696</v>
      </c>
      <c r="C62" s="2" t="s">
        <v>206</v>
      </c>
      <c r="D62" s="2" t="s">
        <v>697</v>
      </c>
      <c r="E62" s="2" t="s">
        <v>552</v>
      </c>
      <c r="F62" s="2" t="s">
        <v>698</v>
      </c>
      <c r="G62" s="2" t="s">
        <v>74</v>
      </c>
      <c r="H62" s="2">
        <v>3</v>
      </c>
      <c r="I62" s="2" t="s">
        <v>408</v>
      </c>
      <c r="J62" s="2" t="s">
        <v>554</v>
      </c>
      <c r="K62" s="2" t="s">
        <v>100</v>
      </c>
      <c r="L62" s="2" t="s">
        <v>116</v>
      </c>
      <c r="M62" s="2" t="s">
        <v>211</v>
      </c>
      <c r="N62" s="2" t="s">
        <v>699</v>
      </c>
      <c r="O62" s="2" t="s">
        <v>700</v>
      </c>
      <c r="P62" s="2" t="s">
        <v>214</v>
      </c>
      <c r="Q62" s="2" t="s">
        <v>360</v>
      </c>
      <c r="R62" s="2" t="s">
        <v>701</v>
      </c>
      <c r="S62" s="2" t="s">
        <v>702</v>
      </c>
      <c r="T62" s="2" t="s">
        <v>434</v>
      </c>
      <c r="U62" s="2" t="s">
        <v>219</v>
      </c>
      <c r="V62" s="2" t="s">
        <v>220</v>
      </c>
      <c r="W62" s="2" t="s">
        <v>353</v>
      </c>
      <c r="X62" s="2">
        <v>8.130000000000001</v>
      </c>
      <c r="Y62" s="2">
        <v>76.3</v>
      </c>
      <c r="Z62" s="2" t="s">
        <v>222</v>
      </c>
      <c r="AA62" s="3" t="str">
        <f>INDEX('Faculty Master'!$B$2:$B$21,MATCH(AB62,'Faculty Master'!$A$2:$A$21,0))</f>
        <v>Dr. Priya Hegde</v>
      </c>
      <c r="AB62" s="2" t="s">
        <v>108</v>
      </c>
    </row>
    <row r="63" spans="1:28">
      <c r="A63" s="2" t="s">
        <v>703</v>
      </c>
      <c r="B63" s="2" t="s">
        <v>704</v>
      </c>
      <c r="C63" s="2" t="s">
        <v>206</v>
      </c>
      <c r="D63" s="2" t="s">
        <v>684</v>
      </c>
      <c r="E63" s="2" t="s">
        <v>552</v>
      </c>
      <c r="F63" s="2" t="s">
        <v>685</v>
      </c>
      <c r="G63" s="2" t="s">
        <v>74</v>
      </c>
      <c r="H63" s="2">
        <v>3</v>
      </c>
      <c r="I63" s="2" t="s">
        <v>408</v>
      </c>
      <c r="J63" s="2" t="s">
        <v>554</v>
      </c>
      <c r="K63" s="2" t="s">
        <v>100</v>
      </c>
      <c r="L63" s="2" t="s">
        <v>120</v>
      </c>
      <c r="M63" s="2" t="s">
        <v>256</v>
      </c>
      <c r="N63" s="2" t="s">
        <v>257</v>
      </c>
      <c r="O63" s="2" t="s">
        <v>705</v>
      </c>
      <c r="P63" s="2" t="s">
        <v>214</v>
      </c>
      <c r="Q63" s="2" t="s">
        <v>269</v>
      </c>
      <c r="R63" s="2" t="s">
        <v>706</v>
      </c>
      <c r="S63" s="2" t="s">
        <v>707</v>
      </c>
      <c r="T63" s="2" t="s">
        <v>434</v>
      </c>
      <c r="U63" s="2" t="s">
        <v>219</v>
      </c>
      <c r="V63" s="2" t="s">
        <v>220</v>
      </c>
      <c r="W63" s="2" t="s">
        <v>221</v>
      </c>
      <c r="X63" s="2">
        <v>6.07</v>
      </c>
      <c r="Y63" s="2">
        <v>94.59999999999999</v>
      </c>
      <c r="Z63" s="2" t="s">
        <v>222</v>
      </c>
      <c r="AA63" s="3" t="str">
        <f>INDEX('Faculty Master'!$B$2:$B$21,MATCH(AB63,'Faculty Master'!$A$2:$A$21,0))</f>
        <v>Dr. Priya Hegde</v>
      </c>
      <c r="AB63" s="2" t="s">
        <v>108</v>
      </c>
    </row>
    <row r="64" spans="1:28">
      <c r="A64" s="2" t="s">
        <v>708</v>
      </c>
      <c r="B64" s="2" t="s">
        <v>709</v>
      </c>
      <c r="C64" s="2" t="s">
        <v>225</v>
      </c>
      <c r="D64" s="2" t="s">
        <v>710</v>
      </c>
      <c r="E64" s="2" t="s">
        <v>552</v>
      </c>
      <c r="F64" s="2" t="s">
        <v>711</v>
      </c>
      <c r="G64" s="2" t="s">
        <v>74</v>
      </c>
      <c r="H64" s="2">
        <v>3</v>
      </c>
      <c r="I64" s="2" t="s">
        <v>408</v>
      </c>
      <c r="J64" s="2" t="s">
        <v>554</v>
      </c>
      <c r="K64" s="2" t="s">
        <v>93</v>
      </c>
      <c r="L64" s="2" t="s">
        <v>116</v>
      </c>
      <c r="M64" s="2" t="s">
        <v>367</v>
      </c>
      <c r="N64" s="2" t="s">
        <v>368</v>
      </c>
      <c r="O64" s="2" t="s">
        <v>712</v>
      </c>
      <c r="P64" s="2" t="s">
        <v>214</v>
      </c>
      <c r="Q64" s="2" t="s">
        <v>495</v>
      </c>
      <c r="R64" s="2" t="s">
        <v>713</v>
      </c>
      <c r="S64" s="2" t="s">
        <v>714</v>
      </c>
      <c r="T64" s="2" t="s">
        <v>218</v>
      </c>
      <c r="U64" s="2" t="s">
        <v>219</v>
      </c>
      <c r="V64" s="2" t="s">
        <v>220</v>
      </c>
      <c r="W64" s="2" t="s">
        <v>221</v>
      </c>
      <c r="X64" s="2">
        <v>7.93</v>
      </c>
      <c r="Y64" s="2">
        <v>100</v>
      </c>
      <c r="Z64" s="2" t="s">
        <v>222</v>
      </c>
      <c r="AA64" s="3" t="str">
        <f>INDEX('Faculty Master'!$B$2:$B$21,MATCH(AB64,'Faculty Master'!$A$2:$A$21,0))</f>
        <v>Dr. Priya Hegde</v>
      </c>
      <c r="AB64" s="2" t="s">
        <v>108</v>
      </c>
    </row>
    <row r="65" spans="1:28">
      <c r="A65" s="2" t="s">
        <v>715</v>
      </c>
      <c r="B65" s="2" t="s">
        <v>716</v>
      </c>
      <c r="C65" s="2" t="s">
        <v>206</v>
      </c>
      <c r="D65" s="2" t="s">
        <v>717</v>
      </c>
      <c r="E65" s="2" t="s">
        <v>552</v>
      </c>
      <c r="F65" s="2" t="s">
        <v>718</v>
      </c>
      <c r="G65" s="2" t="s">
        <v>74</v>
      </c>
      <c r="H65" s="2">
        <v>3</v>
      </c>
      <c r="I65" s="2" t="s">
        <v>408</v>
      </c>
      <c r="J65" s="2" t="s">
        <v>554</v>
      </c>
      <c r="K65" s="2" t="s">
        <v>100</v>
      </c>
      <c r="L65" s="2" t="s">
        <v>116</v>
      </c>
      <c r="M65" s="2" t="s">
        <v>280</v>
      </c>
      <c r="N65" s="2" t="s">
        <v>536</v>
      </c>
      <c r="O65" s="2" t="s">
        <v>719</v>
      </c>
      <c r="P65" s="2" t="s">
        <v>214</v>
      </c>
      <c r="Q65" s="2" t="s">
        <v>546</v>
      </c>
      <c r="R65" s="2" t="s">
        <v>720</v>
      </c>
      <c r="S65" s="2" t="s">
        <v>721</v>
      </c>
      <c r="T65" s="2" t="s">
        <v>324</v>
      </c>
      <c r="U65" s="2" t="s">
        <v>219</v>
      </c>
      <c r="V65" s="2" t="s">
        <v>220</v>
      </c>
      <c r="W65" s="2" t="s">
        <v>221</v>
      </c>
      <c r="X65" s="2">
        <v>8.460000000000001</v>
      </c>
      <c r="Y65" s="2">
        <v>73.59999999999999</v>
      </c>
      <c r="Z65" s="2" t="s">
        <v>222</v>
      </c>
      <c r="AA65" s="3" t="str">
        <f>INDEX('Faculty Master'!$B$2:$B$21,MATCH(AB65,'Faculty Master'!$A$2:$A$21,0))</f>
        <v>Dr. Priya Hegde</v>
      </c>
      <c r="AB65" s="2" t="s">
        <v>108</v>
      </c>
    </row>
    <row r="66" spans="1:28">
      <c r="A66" s="2" t="s">
        <v>722</v>
      </c>
      <c r="B66" s="2" t="s">
        <v>723</v>
      </c>
      <c r="C66" s="2" t="s">
        <v>206</v>
      </c>
      <c r="D66" s="2" t="s">
        <v>724</v>
      </c>
      <c r="E66" s="2" t="s">
        <v>552</v>
      </c>
      <c r="F66" s="2" t="s">
        <v>725</v>
      </c>
      <c r="G66" s="2" t="s">
        <v>74</v>
      </c>
      <c r="H66" s="2">
        <v>3</v>
      </c>
      <c r="I66" s="2" t="s">
        <v>408</v>
      </c>
      <c r="J66" s="2" t="s">
        <v>554</v>
      </c>
      <c r="K66" s="2" t="s">
        <v>93</v>
      </c>
      <c r="L66" s="2" t="s">
        <v>122</v>
      </c>
      <c r="M66" s="2" t="s">
        <v>308</v>
      </c>
      <c r="N66" s="2" t="s">
        <v>309</v>
      </c>
      <c r="O66" s="2" t="s">
        <v>726</v>
      </c>
      <c r="P66" s="2" t="s">
        <v>214</v>
      </c>
      <c r="Q66" s="2" t="s">
        <v>556</v>
      </c>
      <c r="R66" s="2" t="s">
        <v>727</v>
      </c>
      <c r="S66" s="2" t="s">
        <v>728</v>
      </c>
      <c r="T66" s="2" t="s">
        <v>218</v>
      </c>
      <c r="U66" s="2" t="s">
        <v>219</v>
      </c>
      <c r="V66" s="2" t="s">
        <v>274</v>
      </c>
      <c r="W66" s="2" t="s">
        <v>221</v>
      </c>
      <c r="X66" s="2">
        <v>7.14</v>
      </c>
      <c r="Y66" s="2">
        <v>93.09999999999999</v>
      </c>
      <c r="Z66" s="2" t="s">
        <v>222</v>
      </c>
      <c r="AA66" s="3" t="str">
        <f>INDEX('Faculty Master'!$B$2:$B$21,MATCH(AB66,'Faculty Master'!$A$2:$A$21,0))</f>
        <v>Dr. Priya Hegde</v>
      </c>
      <c r="AB66" s="2" t="s">
        <v>108</v>
      </c>
    </row>
    <row r="67" spans="1:28">
      <c r="A67" s="2" t="s">
        <v>729</v>
      </c>
      <c r="B67" s="2" t="s">
        <v>730</v>
      </c>
      <c r="C67" s="2" t="s">
        <v>206</v>
      </c>
      <c r="D67" s="2" t="s">
        <v>731</v>
      </c>
      <c r="E67" s="2" t="s">
        <v>552</v>
      </c>
      <c r="F67" s="2" t="s">
        <v>718</v>
      </c>
      <c r="G67" s="2" t="s">
        <v>74</v>
      </c>
      <c r="H67" s="2">
        <v>3</v>
      </c>
      <c r="I67" s="2" t="s">
        <v>408</v>
      </c>
      <c r="J67" s="2" t="s">
        <v>554</v>
      </c>
      <c r="K67" s="2" t="s">
        <v>93</v>
      </c>
      <c r="L67" s="2" t="s">
        <v>120</v>
      </c>
      <c r="M67" s="2" t="s">
        <v>246</v>
      </c>
      <c r="N67" s="2" t="s">
        <v>488</v>
      </c>
      <c r="O67" s="2" t="s">
        <v>732</v>
      </c>
      <c r="P67" s="2" t="s">
        <v>231</v>
      </c>
      <c r="Q67" s="2" t="s">
        <v>321</v>
      </c>
      <c r="R67" s="2" t="s">
        <v>733</v>
      </c>
      <c r="S67" s="2" t="s">
        <v>734</v>
      </c>
      <c r="T67" s="2" t="s">
        <v>434</v>
      </c>
      <c r="U67" s="2" t="s">
        <v>219</v>
      </c>
      <c r="V67" s="2" t="s">
        <v>220</v>
      </c>
      <c r="W67" s="2" t="s">
        <v>221</v>
      </c>
      <c r="X67" s="2">
        <v>7.66</v>
      </c>
      <c r="Y67" s="2">
        <v>87.7</v>
      </c>
      <c r="Z67" s="2" t="s">
        <v>275</v>
      </c>
      <c r="AA67" s="3" t="str">
        <f>INDEX('Faculty Master'!$B$2:$B$21,MATCH(AB67,'Faculty Master'!$A$2:$A$21,0))</f>
        <v>Dr. Priya Hegde</v>
      </c>
      <c r="AB67" s="2" t="s">
        <v>108</v>
      </c>
    </row>
    <row r="68" spans="1:28">
      <c r="A68" s="2" t="s">
        <v>735</v>
      </c>
      <c r="B68" s="2" t="s">
        <v>736</v>
      </c>
      <c r="C68" s="2" t="s">
        <v>206</v>
      </c>
      <c r="D68" s="2" t="s">
        <v>737</v>
      </c>
      <c r="E68" s="2" t="s">
        <v>552</v>
      </c>
      <c r="F68" s="2" t="s">
        <v>738</v>
      </c>
      <c r="G68" s="2" t="s">
        <v>74</v>
      </c>
      <c r="H68" s="2">
        <v>3</v>
      </c>
      <c r="I68" s="2" t="s">
        <v>408</v>
      </c>
      <c r="J68" s="2" t="s">
        <v>554</v>
      </c>
      <c r="K68" s="2" t="s">
        <v>97</v>
      </c>
      <c r="L68" s="2" t="s">
        <v>120</v>
      </c>
      <c r="M68" s="2" t="s">
        <v>308</v>
      </c>
      <c r="N68" s="2" t="s">
        <v>385</v>
      </c>
      <c r="O68" s="2" t="s">
        <v>739</v>
      </c>
      <c r="P68" s="2" t="s">
        <v>231</v>
      </c>
      <c r="Q68" s="2" t="s">
        <v>283</v>
      </c>
      <c r="R68" s="2" t="s">
        <v>740</v>
      </c>
      <c r="S68" s="2" t="s">
        <v>741</v>
      </c>
      <c r="T68" s="2" t="s">
        <v>218</v>
      </c>
      <c r="U68" s="2" t="s">
        <v>219</v>
      </c>
      <c r="V68" s="2" t="s">
        <v>274</v>
      </c>
      <c r="W68" s="2" t="s">
        <v>315</v>
      </c>
      <c r="X68" s="2">
        <v>7.5</v>
      </c>
      <c r="Y68" s="2">
        <v>82.09999999999999</v>
      </c>
      <c r="Z68" s="2" t="s">
        <v>222</v>
      </c>
      <c r="AA68" s="3" t="str">
        <f>INDEX('Faculty Master'!$B$2:$B$21,MATCH(AB68,'Faculty Master'!$A$2:$A$21,0))</f>
        <v>Dr. Priya Hegde</v>
      </c>
      <c r="AB68" s="2" t="s">
        <v>108</v>
      </c>
    </row>
    <row r="69" spans="1:28">
      <c r="A69" s="2" t="s">
        <v>742</v>
      </c>
      <c r="B69" s="2" t="s">
        <v>743</v>
      </c>
      <c r="C69" s="2" t="s">
        <v>206</v>
      </c>
      <c r="D69" s="2" t="s">
        <v>744</v>
      </c>
      <c r="E69" s="2" t="s">
        <v>552</v>
      </c>
      <c r="F69" s="2" t="s">
        <v>562</v>
      </c>
      <c r="G69" s="2" t="s">
        <v>74</v>
      </c>
      <c r="H69" s="2">
        <v>3</v>
      </c>
      <c r="I69" s="2" t="s">
        <v>408</v>
      </c>
      <c r="J69" s="2" t="s">
        <v>554</v>
      </c>
      <c r="K69" s="2" t="s">
        <v>97</v>
      </c>
      <c r="L69" s="2" t="s">
        <v>116</v>
      </c>
      <c r="M69" s="2" t="s">
        <v>291</v>
      </c>
      <c r="N69" s="2" t="s">
        <v>480</v>
      </c>
      <c r="O69" s="2" t="s">
        <v>745</v>
      </c>
      <c r="P69" s="2" t="s">
        <v>214</v>
      </c>
      <c r="Q69" s="2" t="s">
        <v>311</v>
      </c>
      <c r="R69" s="2" t="s">
        <v>746</v>
      </c>
      <c r="S69" s="2" t="s">
        <v>747</v>
      </c>
      <c r="T69" s="2" t="s">
        <v>218</v>
      </c>
      <c r="U69" s="2" t="s">
        <v>219</v>
      </c>
      <c r="V69" s="2" t="s">
        <v>220</v>
      </c>
      <c r="W69" s="2" t="s">
        <v>221</v>
      </c>
      <c r="X69" s="2">
        <v>7.6</v>
      </c>
      <c r="Y69" s="2">
        <v>86.40000000000001</v>
      </c>
      <c r="Z69" s="2" t="s">
        <v>275</v>
      </c>
      <c r="AA69" s="3" t="str">
        <f>INDEX('Faculty Master'!$B$2:$B$21,MATCH(AB69,'Faculty Master'!$A$2:$A$21,0))</f>
        <v>Dr. Priya Hegde</v>
      </c>
      <c r="AB69" s="2" t="s">
        <v>108</v>
      </c>
    </row>
    <row r="70" spans="1:28">
      <c r="A70" s="2" t="s">
        <v>748</v>
      </c>
      <c r="B70" s="2" t="s">
        <v>749</v>
      </c>
      <c r="C70" s="2" t="s">
        <v>225</v>
      </c>
      <c r="D70" s="2" t="s">
        <v>750</v>
      </c>
      <c r="E70" s="2" t="s">
        <v>552</v>
      </c>
      <c r="F70" s="2" t="s">
        <v>751</v>
      </c>
      <c r="G70" s="2" t="s">
        <v>74</v>
      </c>
      <c r="H70" s="2">
        <v>3</v>
      </c>
      <c r="I70" s="2" t="s">
        <v>408</v>
      </c>
      <c r="J70" s="2" t="s">
        <v>554</v>
      </c>
      <c r="K70" s="2" t="s">
        <v>93</v>
      </c>
      <c r="L70" s="2" t="s">
        <v>116</v>
      </c>
      <c r="M70" s="2" t="s">
        <v>752</v>
      </c>
      <c r="N70" s="2" t="s">
        <v>753</v>
      </c>
      <c r="O70" s="2" t="s">
        <v>754</v>
      </c>
      <c r="P70" s="2" t="s">
        <v>214</v>
      </c>
      <c r="Q70" s="2" t="s">
        <v>332</v>
      </c>
      <c r="R70" s="2" t="s">
        <v>755</v>
      </c>
      <c r="S70" s="2" t="s">
        <v>756</v>
      </c>
      <c r="T70" s="2" t="s">
        <v>218</v>
      </c>
      <c r="U70" s="2" t="s">
        <v>219</v>
      </c>
      <c r="V70" s="2" t="s">
        <v>220</v>
      </c>
      <c r="W70" s="2" t="s">
        <v>221</v>
      </c>
      <c r="X70" s="2">
        <v>6.27</v>
      </c>
      <c r="Y70" s="2">
        <v>91.7</v>
      </c>
      <c r="Z70" s="2" t="s">
        <v>275</v>
      </c>
      <c r="AA70" s="3" t="str">
        <f>INDEX('Faculty Master'!$B$2:$B$21,MATCH(AB70,'Faculty Master'!$A$2:$A$21,0))</f>
        <v>Dr. Priya Hegde</v>
      </c>
      <c r="AB70" s="2" t="s">
        <v>108</v>
      </c>
    </row>
    <row r="71" spans="1:28">
      <c r="A71" s="2" t="s">
        <v>757</v>
      </c>
      <c r="B71" s="2" t="s">
        <v>758</v>
      </c>
      <c r="C71" s="2" t="s">
        <v>225</v>
      </c>
      <c r="D71" s="2" t="s">
        <v>759</v>
      </c>
      <c r="E71" s="2" t="s">
        <v>552</v>
      </c>
      <c r="F71" s="2" t="s">
        <v>760</v>
      </c>
      <c r="G71" s="2" t="s">
        <v>74</v>
      </c>
      <c r="H71" s="2">
        <v>3</v>
      </c>
      <c r="I71" s="2" t="s">
        <v>408</v>
      </c>
      <c r="J71" s="2" t="s">
        <v>554</v>
      </c>
      <c r="K71" s="2" t="s">
        <v>97</v>
      </c>
      <c r="L71" s="2" t="s">
        <v>120</v>
      </c>
      <c r="M71" s="2" t="s">
        <v>308</v>
      </c>
      <c r="N71" s="2" t="s">
        <v>445</v>
      </c>
      <c r="O71" s="2" t="s">
        <v>761</v>
      </c>
      <c r="P71" s="2" t="s">
        <v>231</v>
      </c>
      <c r="Q71" s="2" t="s">
        <v>609</v>
      </c>
      <c r="R71" s="2" t="s">
        <v>762</v>
      </c>
      <c r="S71" s="2" t="s">
        <v>763</v>
      </c>
      <c r="T71" s="2" t="s">
        <v>434</v>
      </c>
      <c r="U71" s="2" t="s">
        <v>219</v>
      </c>
      <c r="V71" s="2" t="s">
        <v>220</v>
      </c>
      <c r="W71" s="2" t="s">
        <v>221</v>
      </c>
      <c r="X71" s="2">
        <v>7.75</v>
      </c>
      <c r="Y71" s="2">
        <v>93.7</v>
      </c>
      <c r="Z71" s="2" t="s">
        <v>222</v>
      </c>
      <c r="AA71" s="3" t="str">
        <f>INDEX('Faculty Master'!$B$2:$B$21,MATCH(AB71,'Faculty Master'!$A$2:$A$21,0))</f>
        <v>Dr. Priya Hegde</v>
      </c>
      <c r="AB71" s="2" t="s">
        <v>108</v>
      </c>
    </row>
    <row r="72" spans="1:28">
      <c r="A72" s="2" t="s">
        <v>764</v>
      </c>
      <c r="B72" s="2" t="s">
        <v>765</v>
      </c>
      <c r="C72" s="2" t="s">
        <v>225</v>
      </c>
      <c r="D72" s="2" t="s">
        <v>766</v>
      </c>
      <c r="E72" s="2" t="s">
        <v>552</v>
      </c>
      <c r="F72" s="2" t="s">
        <v>670</v>
      </c>
      <c r="G72" s="2" t="s">
        <v>74</v>
      </c>
      <c r="H72" s="2">
        <v>3</v>
      </c>
      <c r="I72" s="2" t="s">
        <v>408</v>
      </c>
      <c r="J72" s="2" t="s">
        <v>554</v>
      </c>
      <c r="K72" s="2" t="s">
        <v>93</v>
      </c>
      <c r="L72" s="2" t="s">
        <v>120</v>
      </c>
      <c r="M72" s="2" t="s">
        <v>308</v>
      </c>
      <c r="N72" s="2" t="s">
        <v>678</v>
      </c>
      <c r="O72" s="2" t="s">
        <v>767</v>
      </c>
      <c r="P72" s="2" t="s">
        <v>214</v>
      </c>
      <c r="Q72" s="2" t="s">
        <v>283</v>
      </c>
      <c r="R72" s="2" t="s">
        <v>768</v>
      </c>
      <c r="S72" s="2" t="s">
        <v>769</v>
      </c>
      <c r="T72" s="2" t="s">
        <v>218</v>
      </c>
      <c r="U72" s="2" t="s">
        <v>219</v>
      </c>
      <c r="V72" s="2" t="s">
        <v>274</v>
      </c>
      <c r="W72" s="2" t="s">
        <v>221</v>
      </c>
      <c r="X72" s="2">
        <v>8.44</v>
      </c>
      <c r="Y72" s="2">
        <v>76.09999999999999</v>
      </c>
      <c r="Z72" s="2" t="s">
        <v>222</v>
      </c>
      <c r="AA72" s="3" t="str">
        <f>INDEX('Faculty Master'!$B$2:$B$21,MATCH(AB72,'Faculty Master'!$A$2:$A$21,0))</f>
        <v>Dr. Lakshmi Narayanan</v>
      </c>
      <c r="AB72" s="2" t="s">
        <v>45</v>
      </c>
    </row>
    <row r="73" spans="1:28">
      <c r="A73" s="2" t="s">
        <v>770</v>
      </c>
      <c r="B73" s="2" t="s">
        <v>771</v>
      </c>
      <c r="C73" s="2" t="s">
        <v>206</v>
      </c>
      <c r="D73" s="2" t="s">
        <v>772</v>
      </c>
      <c r="E73" s="2" t="s">
        <v>552</v>
      </c>
      <c r="F73" s="2" t="s">
        <v>773</v>
      </c>
      <c r="G73" s="2" t="s">
        <v>74</v>
      </c>
      <c r="H73" s="2">
        <v>3</v>
      </c>
      <c r="I73" s="2" t="s">
        <v>408</v>
      </c>
      <c r="J73" s="2" t="s">
        <v>554</v>
      </c>
      <c r="K73" s="2" t="s">
        <v>100</v>
      </c>
      <c r="L73" s="2" t="s">
        <v>122</v>
      </c>
      <c r="M73" s="2" t="s">
        <v>256</v>
      </c>
      <c r="N73" s="2" t="s">
        <v>257</v>
      </c>
      <c r="O73" s="2" t="s">
        <v>774</v>
      </c>
      <c r="P73" s="2" t="s">
        <v>214</v>
      </c>
      <c r="Q73" s="2" t="s">
        <v>556</v>
      </c>
      <c r="R73" s="2" t="s">
        <v>775</v>
      </c>
      <c r="S73" s="2" t="s">
        <v>776</v>
      </c>
      <c r="T73" s="2" t="s">
        <v>314</v>
      </c>
      <c r="U73" s="2" t="s">
        <v>219</v>
      </c>
      <c r="V73" s="2" t="s">
        <v>220</v>
      </c>
      <c r="W73" s="2" t="s">
        <v>221</v>
      </c>
      <c r="X73" s="2">
        <v>8.58</v>
      </c>
      <c r="Y73" s="2">
        <v>95.40000000000001</v>
      </c>
      <c r="Z73" s="2" t="s">
        <v>275</v>
      </c>
      <c r="AA73" s="3" t="str">
        <f>INDEX('Faculty Master'!$B$2:$B$21,MATCH(AB73,'Faculty Master'!$A$2:$A$21,0))</f>
        <v>Dr. Lakshmi Narayanan</v>
      </c>
      <c r="AB73" s="2" t="s">
        <v>45</v>
      </c>
    </row>
    <row r="74" spans="1:28">
      <c r="A74" s="2" t="s">
        <v>777</v>
      </c>
      <c r="B74" s="2" t="s">
        <v>778</v>
      </c>
      <c r="C74" s="2" t="s">
        <v>225</v>
      </c>
      <c r="D74" s="2" t="s">
        <v>779</v>
      </c>
      <c r="E74" s="2" t="s">
        <v>552</v>
      </c>
      <c r="F74" s="2" t="s">
        <v>780</v>
      </c>
      <c r="G74" s="2" t="s">
        <v>74</v>
      </c>
      <c r="H74" s="2">
        <v>3</v>
      </c>
      <c r="I74" s="2" t="s">
        <v>408</v>
      </c>
      <c r="J74" s="2" t="s">
        <v>554</v>
      </c>
      <c r="K74" s="2" t="s">
        <v>93</v>
      </c>
      <c r="L74" s="2" t="s">
        <v>122</v>
      </c>
      <c r="M74" s="2" t="s">
        <v>291</v>
      </c>
      <c r="N74" s="2" t="s">
        <v>292</v>
      </c>
      <c r="O74" s="2" t="s">
        <v>781</v>
      </c>
      <c r="P74" s="2" t="s">
        <v>231</v>
      </c>
      <c r="Q74" s="2" t="s">
        <v>505</v>
      </c>
      <c r="R74" s="2" t="s">
        <v>782</v>
      </c>
      <c r="S74" s="2" t="s">
        <v>783</v>
      </c>
      <c r="T74" s="2" t="s">
        <v>272</v>
      </c>
      <c r="U74" s="2" t="s">
        <v>273</v>
      </c>
      <c r="V74" s="2" t="s">
        <v>220</v>
      </c>
      <c r="W74" s="2" t="s">
        <v>221</v>
      </c>
      <c r="X74" s="2">
        <v>6.76</v>
      </c>
      <c r="Y74" s="2">
        <v>90.8</v>
      </c>
      <c r="Z74" s="2" t="s">
        <v>222</v>
      </c>
      <c r="AA74" s="3" t="str">
        <f>INDEX('Faculty Master'!$B$2:$B$21,MATCH(AB74,'Faculty Master'!$A$2:$A$21,0))</f>
        <v>Dr. Lakshmi Narayanan</v>
      </c>
      <c r="AB74" s="2" t="s">
        <v>45</v>
      </c>
    </row>
    <row r="75" spans="1:28">
      <c r="A75" s="2" t="s">
        <v>784</v>
      </c>
      <c r="B75" s="2" t="s">
        <v>785</v>
      </c>
      <c r="C75" s="2" t="s">
        <v>225</v>
      </c>
      <c r="D75" s="2" t="s">
        <v>786</v>
      </c>
      <c r="E75" s="2" t="s">
        <v>552</v>
      </c>
      <c r="F75" s="2" t="s">
        <v>711</v>
      </c>
      <c r="G75" s="2" t="s">
        <v>74</v>
      </c>
      <c r="H75" s="2">
        <v>3</v>
      </c>
      <c r="I75" s="2" t="s">
        <v>408</v>
      </c>
      <c r="J75" s="2" t="s">
        <v>554</v>
      </c>
      <c r="K75" s="2" t="s">
        <v>100</v>
      </c>
      <c r="L75" s="2" t="s">
        <v>120</v>
      </c>
      <c r="M75" s="2" t="s">
        <v>308</v>
      </c>
      <c r="N75" s="2" t="s">
        <v>385</v>
      </c>
      <c r="O75" s="2" t="s">
        <v>787</v>
      </c>
      <c r="P75" s="2" t="s">
        <v>349</v>
      </c>
      <c r="Q75" s="2" t="s">
        <v>283</v>
      </c>
      <c r="R75" s="2" t="s">
        <v>788</v>
      </c>
      <c r="S75" s="2" t="s">
        <v>789</v>
      </c>
      <c r="T75" s="2" t="s">
        <v>218</v>
      </c>
      <c r="U75" s="2" t="s">
        <v>498</v>
      </c>
      <c r="V75" s="2" t="s">
        <v>274</v>
      </c>
      <c r="W75" s="2" t="s">
        <v>499</v>
      </c>
      <c r="X75" s="2">
        <v>7.06</v>
      </c>
      <c r="Y75" s="2">
        <v>88.59999999999999</v>
      </c>
      <c r="Z75" s="2" t="s">
        <v>222</v>
      </c>
      <c r="AA75" s="3" t="str">
        <f>INDEX('Faculty Master'!$B$2:$B$21,MATCH(AB75,'Faculty Master'!$A$2:$A$21,0))</f>
        <v>Dr. Lakshmi Narayanan</v>
      </c>
      <c r="AB75" s="2" t="s">
        <v>45</v>
      </c>
    </row>
    <row r="76" spans="1:28">
      <c r="A76" s="2" t="s">
        <v>790</v>
      </c>
      <c r="B76" s="2" t="s">
        <v>791</v>
      </c>
      <c r="C76" s="2" t="s">
        <v>225</v>
      </c>
      <c r="D76" s="2" t="s">
        <v>792</v>
      </c>
      <c r="E76" s="2" t="s">
        <v>552</v>
      </c>
      <c r="F76" s="2" t="s">
        <v>793</v>
      </c>
      <c r="G76" s="2" t="s">
        <v>74</v>
      </c>
      <c r="H76" s="2">
        <v>3</v>
      </c>
      <c r="I76" s="2" t="s">
        <v>408</v>
      </c>
      <c r="J76" s="2" t="s">
        <v>554</v>
      </c>
      <c r="K76" s="2" t="s">
        <v>97</v>
      </c>
      <c r="L76" s="2" t="s">
        <v>116</v>
      </c>
      <c r="M76" s="2" t="s">
        <v>256</v>
      </c>
      <c r="N76" s="2" t="s">
        <v>257</v>
      </c>
      <c r="O76" s="2" t="s">
        <v>794</v>
      </c>
      <c r="P76" s="2" t="s">
        <v>231</v>
      </c>
      <c r="Q76" s="2" t="s">
        <v>332</v>
      </c>
      <c r="R76" s="2" t="s">
        <v>795</v>
      </c>
      <c r="S76" s="2" t="s">
        <v>796</v>
      </c>
      <c r="T76" s="2" t="s">
        <v>434</v>
      </c>
      <c r="U76" s="2" t="s">
        <v>286</v>
      </c>
      <c r="V76" s="2" t="s">
        <v>220</v>
      </c>
      <c r="W76" s="2" t="s">
        <v>221</v>
      </c>
      <c r="X76" s="2">
        <v>8.550000000000001</v>
      </c>
      <c r="Y76" s="2">
        <v>76.8</v>
      </c>
      <c r="Z76" s="2" t="s">
        <v>222</v>
      </c>
      <c r="AA76" s="3" t="str">
        <f>INDEX('Faculty Master'!$B$2:$B$21,MATCH(AB76,'Faculty Master'!$A$2:$A$21,0))</f>
        <v>Dr. Lakshmi Narayanan</v>
      </c>
      <c r="AB76" s="2" t="s">
        <v>45</v>
      </c>
    </row>
    <row r="77" spans="1:28">
      <c r="A77" s="2" t="s">
        <v>797</v>
      </c>
      <c r="B77" s="2" t="s">
        <v>798</v>
      </c>
      <c r="C77" s="2" t="s">
        <v>206</v>
      </c>
      <c r="D77" s="2" t="s">
        <v>799</v>
      </c>
      <c r="E77" s="2" t="s">
        <v>552</v>
      </c>
      <c r="F77" s="2" t="s">
        <v>800</v>
      </c>
      <c r="G77" s="2" t="s">
        <v>74</v>
      </c>
      <c r="H77" s="2">
        <v>3</v>
      </c>
      <c r="I77" s="2" t="s">
        <v>408</v>
      </c>
      <c r="J77" s="2" t="s">
        <v>554</v>
      </c>
      <c r="K77" s="2" t="s">
        <v>97</v>
      </c>
      <c r="L77" s="2" t="s">
        <v>122</v>
      </c>
      <c r="M77" s="2" t="s">
        <v>228</v>
      </c>
      <c r="N77" s="2" t="s">
        <v>267</v>
      </c>
      <c r="O77" s="2" t="s">
        <v>801</v>
      </c>
      <c r="P77" s="2" t="s">
        <v>214</v>
      </c>
      <c r="Q77" s="2" t="s">
        <v>495</v>
      </c>
      <c r="R77" s="2" t="s">
        <v>802</v>
      </c>
      <c r="S77" s="2" t="s">
        <v>803</v>
      </c>
      <c r="T77" s="2" t="s">
        <v>218</v>
      </c>
      <c r="U77" s="2" t="s">
        <v>219</v>
      </c>
      <c r="V77" s="2" t="s">
        <v>220</v>
      </c>
      <c r="W77" s="2" t="s">
        <v>221</v>
      </c>
      <c r="X77" s="2">
        <v>7.45</v>
      </c>
      <c r="Y77" s="2">
        <v>81.8</v>
      </c>
      <c r="Z77" s="2" t="s">
        <v>275</v>
      </c>
      <c r="AA77" s="3" t="str">
        <f>INDEX('Faculty Master'!$B$2:$B$21,MATCH(AB77,'Faculty Master'!$A$2:$A$21,0))</f>
        <v>Dr. Lakshmi Narayanan</v>
      </c>
      <c r="AB77" s="2" t="s">
        <v>45</v>
      </c>
    </row>
    <row r="78" spans="1:28">
      <c r="A78" s="2" t="s">
        <v>804</v>
      </c>
      <c r="B78" s="2" t="s">
        <v>805</v>
      </c>
      <c r="C78" s="2" t="s">
        <v>206</v>
      </c>
      <c r="D78" s="2" t="s">
        <v>731</v>
      </c>
      <c r="E78" s="2" t="s">
        <v>552</v>
      </c>
      <c r="F78" s="2" t="s">
        <v>806</v>
      </c>
      <c r="G78" s="2" t="s">
        <v>74</v>
      </c>
      <c r="H78" s="2">
        <v>3</v>
      </c>
      <c r="I78" s="2" t="s">
        <v>408</v>
      </c>
      <c r="J78" s="2" t="s">
        <v>554</v>
      </c>
      <c r="K78" s="2" t="s">
        <v>93</v>
      </c>
      <c r="L78" s="2" t="s">
        <v>120</v>
      </c>
      <c r="M78" s="2" t="s">
        <v>291</v>
      </c>
      <c r="N78" s="2" t="s">
        <v>292</v>
      </c>
      <c r="O78" s="2" t="s">
        <v>807</v>
      </c>
      <c r="P78" s="2" t="s">
        <v>214</v>
      </c>
      <c r="Q78" s="2" t="s">
        <v>360</v>
      </c>
      <c r="R78" s="2" t="s">
        <v>808</v>
      </c>
      <c r="S78" s="2" t="s">
        <v>809</v>
      </c>
      <c r="T78" s="2" t="s">
        <v>218</v>
      </c>
      <c r="U78" s="2" t="s">
        <v>286</v>
      </c>
      <c r="V78" s="2" t="s">
        <v>220</v>
      </c>
      <c r="W78" s="2" t="s">
        <v>221</v>
      </c>
      <c r="X78" s="2">
        <v>8.32</v>
      </c>
      <c r="Y78" s="2">
        <v>91.09999999999999</v>
      </c>
      <c r="Z78" s="2" t="s">
        <v>222</v>
      </c>
      <c r="AA78" s="3" t="str">
        <f>INDEX('Faculty Master'!$B$2:$B$21,MATCH(AB78,'Faculty Master'!$A$2:$A$21,0))</f>
        <v>Dr. Lakshmi Narayanan</v>
      </c>
      <c r="AB78" s="2" t="s">
        <v>45</v>
      </c>
    </row>
    <row r="79" spans="1:28">
      <c r="A79" s="2" t="s">
        <v>810</v>
      </c>
      <c r="B79" s="2" t="s">
        <v>811</v>
      </c>
      <c r="C79" s="2" t="s">
        <v>206</v>
      </c>
      <c r="D79" s="2" t="s">
        <v>812</v>
      </c>
      <c r="E79" s="2" t="s">
        <v>552</v>
      </c>
      <c r="F79" s="2" t="s">
        <v>615</v>
      </c>
      <c r="G79" s="2" t="s">
        <v>74</v>
      </c>
      <c r="H79" s="2">
        <v>3</v>
      </c>
      <c r="I79" s="2" t="s">
        <v>408</v>
      </c>
      <c r="J79" s="2" t="s">
        <v>554</v>
      </c>
      <c r="K79" s="2" t="s">
        <v>93</v>
      </c>
      <c r="L79" s="2" t="s">
        <v>122</v>
      </c>
      <c r="M79" s="2" t="s">
        <v>228</v>
      </c>
      <c r="N79" s="2" t="s">
        <v>238</v>
      </c>
      <c r="O79" s="2" t="s">
        <v>813</v>
      </c>
      <c r="P79" s="2" t="s">
        <v>214</v>
      </c>
      <c r="Q79" s="2" t="s">
        <v>360</v>
      </c>
      <c r="R79" s="2" t="s">
        <v>814</v>
      </c>
      <c r="S79" s="2" t="s">
        <v>815</v>
      </c>
      <c r="T79" s="2" t="s">
        <v>218</v>
      </c>
      <c r="U79" s="2" t="s">
        <v>219</v>
      </c>
      <c r="V79" s="2" t="s">
        <v>220</v>
      </c>
      <c r="W79" s="2" t="s">
        <v>221</v>
      </c>
      <c r="X79" s="2">
        <v>9.02</v>
      </c>
      <c r="Y79" s="2">
        <v>92.09999999999999</v>
      </c>
      <c r="Z79" s="2" t="s">
        <v>222</v>
      </c>
      <c r="AA79" s="3" t="str">
        <f>INDEX('Faculty Master'!$B$2:$B$21,MATCH(AB79,'Faculty Master'!$A$2:$A$21,0))</f>
        <v>Dr. Lakshmi Narayanan</v>
      </c>
      <c r="AB79" s="2" t="s">
        <v>45</v>
      </c>
    </row>
    <row r="80" spans="1:28">
      <c r="A80" s="2" t="s">
        <v>816</v>
      </c>
      <c r="B80" s="2" t="s">
        <v>817</v>
      </c>
      <c r="C80" s="2" t="s">
        <v>206</v>
      </c>
      <c r="D80" s="2" t="s">
        <v>818</v>
      </c>
      <c r="E80" s="2" t="s">
        <v>552</v>
      </c>
      <c r="F80" s="2" t="s">
        <v>819</v>
      </c>
      <c r="G80" s="2" t="s">
        <v>74</v>
      </c>
      <c r="H80" s="2">
        <v>3</v>
      </c>
      <c r="I80" s="2" t="s">
        <v>408</v>
      </c>
      <c r="J80" s="2" t="s">
        <v>554</v>
      </c>
      <c r="K80" s="2" t="s">
        <v>100</v>
      </c>
      <c r="L80" s="2" t="s">
        <v>120</v>
      </c>
      <c r="M80" s="2" t="s">
        <v>256</v>
      </c>
      <c r="N80" s="2" t="s">
        <v>257</v>
      </c>
      <c r="O80" s="2" t="s">
        <v>820</v>
      </c>
      <c r="P80" s="2" t="s">
        <v>214</v>
      </c>
      <c r="Q80" s="2" t="s">
        <v>294</v>
      </c>
      <c r="R80" s="2" t="s">
        <v>821</v>
      </c>
      <c r="S80" s="2" t="s">
        <v>822</v>
      </c>
      <c r="T80" s="2" t="s">
        <v>314</v>
      </c>
      <c r="U80" s="2" t="s">
        <v>219</v>
      </c>
      <c r="V80" s="2" t="s">
        <v>220</v>
      </c>
      <c r="W80" s="2" t="s">
        <v>221</v>
      </c>
      <c r="X80" s="2">
        <v>6.51</v>
      </c>
      <c r="Y80" s="2">
        <v>90.7</v>
      </c>
      <c r="Z80" s="2" t="s">
        <v>222</v>
      </c>
      <c r="AA80" s="3" t="str">
        <f>INDEX('Faculty Master'!$B$2:$B$21,MATCH(AB80,'Faculty Master'!$A$2:$A$21,0))</f>
        <v>Dr. Lakshmi Narayanan</v>
      </c>
      <c r="AB80" s="2" t="s">
        <v>45</v>
      </c>
    </row>
    <row r="81" spans="1:28">
      <c r="A81" s="2" t="s">
        <v>823</v>
      </c>
      <c r="B81" s="2" t="s">
        <v>824</v>
      </c>
      <c r="C81" s="2" t="s">
        <v>225</v>
      </c>
      <c r="D81" s="2" t="s">
        <v>825</v>
      </c>
      <c r="E81" s="2" t="s">
        <v>552</v>
      </c>
      <c r="F81" s="2" t="s">
        <v>826</v>
      </c>
      <c r="G81" s="2" t="s">
        <v>74</v>
      </c>
      <c r="H81" s="2">
        <v>3</v>
      </c>
      <c r="I81" s="2" t="s">
        <v>408</v>
      </c>
      <c r="J81" s="2" t="s">
        <v>554</v>
      </c>
      <c r="K81" s="2" t="s">
        <v>93</v>
      </c>
      <c r="L81" s="2" t="s">
        <v>122</v>
      </c>
      <c r="M81" s="2" t="s">
        <v>308</v>
      </c>
      <c r="N81" s="2" t="s">
        <v>678</v>
      </c>
      <c r="O81" s="2" t="s">
        <v>827</v>
      </c>
      <c r="P81" s="2" t="s">
        <v>231</v>
      </c>
      <c r="Q81" s="2" t="s">
        <v>215</v>
      </c>
      <c r="R81" s="2" t="s">
        <v>828</v>
      </c>
      <c r="S81" s="2" t="s">
        <v>829</v>
      </c>
      <c r="T81" s="2" t="s">
        <v>218</v>
      </c>
      <c r="U81" s="2" t="s">
        <v>219</v>
      </c>
      <c r="V81" s="2" t="s">
        <v>274</v>
      </c>
      <c r="W81" s="2" t="s">
        <v>221</v>
      </c>
      <c r="X81" s="2">
        <v>7.87</v>
      </c>
      <c r="Y81" s="2">
        <v>85.5</v>
      </c>
      <c r="Z81" s="2" t="s">
        <v>222</v>
      </c>
      <c r="AA81" s="3" t="str">
        <f>INDEX('Faculty Master'!$B$2:$B$21,MATCH(AB81,'Faculty Master'!$A$2:$A$21,0))</f>
        <v>Dr. Lakshmi Narayanan</v>
      </c>
      <c r="AB81" s="2" t="s">
        <v>45</v>
      </c>
    </row>
    <row r="82" spans="1:28">
      <c r="A82" s="2" t="s">
        <v>830</v>
      </c>
      <c r="B82" s="2" t="s">
        <v>831</v>
      </c>
      <c r="C82" s="2" t="s">
        <v>225</v>
      </c>
      <c r="D82" s="2" t="s">
        <v>832</v>
      </c>
      <c r="E82" s="2" t="s">
        <v>833</v>
      </c>
      <c r="F82" s="2" t="s">
        <v>834</v>
      </c>
      <c r="G82" s="2" t="s">
        <v>19</v>
      </c>
      <c r="H82" s="2">
        <v>1</v>
      </c>
      <c r="I82" s="2" t="s">
        <v>210</v>
      </c>
      <c r="J82" s="2" t="s">
        <v>554</v>
      </c>
      <c r="K82" s="2" t="s">
        <v>24</v>
      </c>
      <c r="L82" s="2" t="s">
        <v>24</v>
      </c>
      <c r="M82" s="2" t="s">
        <v>308</v>
      </c>
      <c r="N82" s="2" t="s">
        <v>309</v>
      </c>
      <c r="O82" s="2" t="s">
        <v>835</v>
      </c>
      <c r="P82" s="2" t="s">
        <v>214</v>
      </c>
      <c r="Q82" s="2" t="s">
        <v>215</v>
      </c>
      <c r="R82" s="2" t="s">
        <v>836</v>
      </c>
      <c r="S82" s="2" t="s">
        <v>837</v>
      </c>
      <c r="T82" s="2" t="s">
        <v>218</v>
      </c>
      <c r="U82" s="2" t="s">
        <v>286</v>
      </c>
      <c r="V82" s="2" t="s">
        <v>274</v>
      </c>
      <c r="W82" s="2" t="s">
        <v>221</v>
      </c>
      <c r="X82" s="2" t="s">
        <v>838</v>
      </c>
      <c r="Y82" s="2">
        <v>91.3</v>
      </c>
      <c r="Z82" s="2" t="s">
        <v>275</v>
      </c>
      <c r="AA82" s="3" t="str">
        <f>INDEX('Faculty Master'!$B$2:$B$21,MATCH(AB82,'Faculty Master'!$A$2:$A$21,0))</f>
        <v>Dr. Kavya Reddy</v>
      </c>
      <c r="AB82" s="2" t="s">
        <v>39</v>
      </c>
    </row>
    <row r="83" spans="1:28">
      <c r="A83" s="2" t="s">
        <v>839</v>
      </c>
      <c r="B83" s="2" t="s">
        <v>840</v>
      </c>
      <c r="C83" s="2" t="s">
        <v>206</v>
      </c>
      <c r="D83" s="2" t="s">
        <v>841</v>
      </c>
      <c r="E83" s="2" t="s">
        <v>833</v>
      </c>
      <c r="F83" s="2" t="s">
        <v>842</v>
      </c>
      <c r="G83" s="2" t="s">
        <v>19</v>
      </c>
      <c r="H83" s="2">
        <v>1</v>
      </c>
      <c r="I83" s="2" t="s">
        <v>210</v>
      </c>
      <c r="J83" s="2" t="s">
        <v>554</v>
      </c>
      <c r="K83" s="2" t="s">
        <v>24</v>
      </c>
      <c r="L83" s="2" t="s">
        <v>24</v>
      </c>
      <c r="M83" s="2" t="s">
        <v>308</v>
      </c>
      <c r="N83" s="2" t="s">
        <v>445</v>
      </c>
      <c r="O83" s="2" t="s">
        <v>843</v>
      </c>
      <c r="P83" s="2" t="s">
        <v>214</v>
      </c>
      <c r="Q83" s="2" t="s">
        <v>294</v>
      </c>
      <c r="R83" s="2" t="s">
        <v>844</v>
      </c>
      <c r="S83" s="2" t="s">
        <v>845</v>
      </c>
      <c r="T83" s="2" t="s">
        <v>218</v>
      </c>
      <c r="U83" s="2" t="s">
        <v>219</v>
      </c>
      <c r="V83" s="2" t="s">
        <v>220</v>
      </c>
      <c r="W83" s="2" t="s">
        <v>221</v>
      </c>
      <c r="X83" s="2" t="s">
        <v>838</v>
      </c>
      <c r="Y83" s="2">
        <v>72.40000000000001</v>
      </c>
      <c r="Z83" s="2" t="s">
        <v>222</v>
      </c>
      <c r="AA83" s="3" t="str">
        <f>INDEX('Faculty Master'!$B$2:$B$21,MATCH(AB83,'Faculty Master'!$A$2:$A$21,0))</f>
        <v>Dr. Kavya Reddy</v>
      </c>
      <c r="AB83" s="2" t="s">
        <v>39</v>
      </c>
    </row>
    <row r="84" spans="1:28">
      <c r="A84" s="2" t="s">
        <v>846</v>
      </c>
      <c r="B84" s="2" t="s">
        <v>847</v>
      </c>
      <c r="C84" s="2" t="s">
        <v>206</v>
      </c>
      <c r="D84" s="2" t="s">
        <v>848</v>
      </c>
      <c r="E84" s="2" t="s">
        <v>833</v>
      </c>
      <c r="F84" s="2" t="s">
        <v>849</v>
      </c>
      <c r="G84" s="2" t="s">
        <v>19</v>
      </c>
      <c r="H84" s="2">
        <v>1</v>
      </c>
      <c r="I84" s="2" t="s">
        <v>210</v>
      </c>
      <c r="J84" s="2" t="s">
        <v>554</v>
      </c>
      <c r="K84" s="2" t="s">
        <v>24</v>
      </c>
      <c r="L84" s="2" t="s">
        <v>24</v>
      </c>
      <c r="M84" s="2" t="s">
        <v>291</v>
      </c>
      <c r="N84" s="2" t="s">
        <v>579</v>
      </c>
      <c r="O84" s="2" t="s">
        <v>850</v>
      </c>
      <c r="P84" s="2" t="s">
        <v>214</v>
      </c>
      <c r="Q84" s="2" t="s">
        <v>556</v>
      </c>
      <c r="R84" s="2" t="s">
        <v>851</v>
      </c>
      <c r="S84" s="2" t="s">
        <v>852</v>
      </c>
      <c r="T84" s="2" t="s">
        <v>314</v>
      </c>
      <c r="U84" s="2" t="s">
        <v>219</v>
      </c>
      <c r="V84" s="2" t="s">
        <v>220</v>
      </c>
      <c r="W84" s="2" t="s">
        <v>315</v>
      </c>
      <c r="X84" s="2" t="s">
        <v>838</v>
      </c>
      <c r="Y84" s="2">
        <v>81.09999999999999</v>
      </c>
      <c r="Z84" s="2" t="s">
        <v>222</v>
      </c>
      <c r="AA84" s="3" t="str">
        <f>INDEX('Faculty Master'!$B$2:$B$21,MATCH(AB84,'Faculty Master'!$A$2:$A$21,0))</f>
        <v>Dr. Kavya Reddy</v>
      </c>
      <c r="AB84" s="2" t="s">
        <v>39</v>
      </c>
    </row>
    <row r="85" spans="1:28">
      <c r="A85" s="2" t="s">
        <v>853</v>
      </c>
      <c r="B85" s="2" t="s">
        <v>854</v>
      </c>
      <c r="C85" s="2" t="s">
        <v>225</v>
      </c>
      <c r="D85" s="2" t="s">
        <v>855</v>
      </c>
      <c r="E85" s="2" t="s">
        <v>833</v>
      </c>
      <c r="F85" s="2" t="s">
        <v>856</v>
      </c>
      <c r="G85" s="2" t="s">
        <v>19</v>
      </c>
      <c r="H85" s="2">
        <v>1</v>
      </c>
      <c r="I85" s="2" t="s">
        <v>210</v>
      </c>
      <c r="J85" s="2" t="s">
        <v>554</v>
      </c>
      <c r="K85" s="2" t="s">
        <v>24</v>
      </c>
      <c r="L85" s="2" t="s">
        <v>24</v>
      </c>
      <c r="M85" s="2" t="s">
        <v>308</v>
      </c>
      <c r="N85" s="2" t="s">
        <v>678</v>
      </c>
      <c r="O85" s="2" t="s">
        <v>857</v>
      </c>
      <c r="P85" s="2" t="s">
        <v>231</v>
      </c>
      <c r="Q85" s="2" t="s">
        <v>332</v>
      </c>
      <c r="R85" s="2" t="s">
        <v>858</v>
      </c>
      <c r="S85" s="2" t="s">
        <v>859</v>
      </c>
      <c r="T85" s="2" t="s">
        <v>272</v>
      </c>
      <c r="U85" s="2" t="s">
        <v>273</v>
      </c>
      <c r="V85" s="2" t="s">
        <v>274</v>
      </c>
      <c r="W85" s="2" t="s">
        <v>221</v>
      </c>
      <c r="X85" s="2" t="s">
        <v>838</v>
      </c>
      <c r="Y85" s="2">
        <v>82.40000000000001</v>
      </c>
      <c r="Z85" s="2" t="s">
        <v>222</v>
      </c>
      <c r="AA85" s="3" t="str">
        <f>INDEX('Faculty Master'!$B$2:$B$21,MATCH(AB85,'Faculty Master'!$A$2:$A$21,0))</f>
        <v>Dr. Kavya Reddy</v>
      </c>
      <c r="AB85" s="2" t="s">
        <v>39</v>
      </c>
    </row>
    <row r="86" spans="1:28">
      <c r="A86" s="2" t="s">
        <v>860</v>
      </c>
      <c r="B86" s="2" t="s">
        <v>861</v>
      </c>
      <c r="C86" s="2" t="s">
        <v>225</v>
      </c>
      <c r="D86" s="2" t="s">
        <v>862</v>
      </c>
      <c r="E86" s="2" t="s">
        <v>833</v>
      </c>
      <c r="F86" s="2" t="s">
        <v>834</v>
      </c>
      <c r="G86" s="2" t="s">
        <v>19</v>
      </c>
      <c r="H86" s="2">
        <v>1</v>
      </c>
      <c r="I86" s="2" t="s">
        <v>210</v>
      </c>
      <c r="J86" s="2" t="s">
        <v>554</v>
      </c>
      <c r="K86" s="2" t="s">
        <v>24</v>
      </c>
      <c r="L86" s="2" t="s">
        <v>24</v>
      </c>
      <c r="M86" s="2" t="s">
        <v>392</v>
      </c>
      <c r="N86" s="2" t="s">
        <v>393</v>
      </c>
      <c r="O86" s="2" t="s">
        <v>863</v>
      </c>
      <c r="P86" s="2" t="s">
        <v>214</v>
      </c>
      <c r="Q86" s="2" t="s">
        <v>546</v>
      </c>
      <c r="R86" s="2" t="s">
        <v>864</v>
      </c>
      <c r="S86" s="2" t="s">
        <v>865</v>
      </c>
      <c r="T86" s="2" t="s">
        <v>218</v>
      </c>
      <c r="U86" s="2" t="s">
        <v>219</v>
      </c>
      <c r="V86" s="2" t="s">
        <v>220</v>
      </c>
      <c r="W86" s="2" t="s">
        <v>221</v>
      </c>
      <c r="X86" s="2" t="s">
        <v>838</v>
      </c>
      <c r="Y86" s="2">
        <v>76.90000000000001</v>
      </c>
      <c r="Z86" s="2" t="s">
        <v>222</v>
      </c>
      <c r="AA86" s="3" t="str">
        <f>INDEX('Faculty Master'!$B$2:$B$21,MATCH(AB86,'Faculty Master'!$A$2:$A$21,0))</f>
        <v>Dr. Kavya Reddy</v>
      </c>
      <c r="AB86" s="2" t="s">
        <v>39</v>
      </c>
    </row>
    <row r="87" spans="1:28">
      <c r="A87" s="2" t="s">
        <v>866</v>
      </c>
      <c r="B87" s="2" t="s">
        <v>867</v>
      </c>
      <c r="C87" s="2" t="s">
        <v>206</v>
      </c>
      <c r="D87" s="2" t="s">
        <v>868</v>
      </c>
      <c r="E87" s="2" t="s">
        <v>833</v>
      </c>
      <c r="F87" s="2" t="s">
        <v>869</v>
      </c>
      <c r="G87" s="2" t="s">
        <v>19</v>
      </c>
      <c r="H87" s="2">
        <v>1</v>
      </c>
      <c r="I87" s="2" t="s">
        <v>210</v>
      </c>
      <c r="J87" s="2" t="s">
        <v>554</v>
      </c>
      <c r="K87" s="2" t="s">
        <v>24</v>
      </c>
      <c r="L87" s="2" t="s">
        <v>24</v>
      </c>
      <c r="M87" s="2" t="s">
        <v>280</v>
      </c>
      <c r="N87" s="2" t="s">
        <v>870</v>
      </c>
      <c r="O87" s="2" t="s">
        <v>282</v>
      </c>
      <c r="P87" s="2" t="s">
        <v>231</v>
      </c>
      <c r="Q87" s="2" t="s">
        <v>269</v>
      </c>
      <c r="R87" s="2" t="s">
        <v>871</v>
      </c>
      <c r="S87" s="2" t="s">
        <v>872</v>
      </c>
      <c r="T87" s="2" t="s">
        <v>434</v>
      </c>
      <c r="U87" s="2" t="s">
        <v>219</v>
      </c>
      <c r="V87" s="2" t="s">
        <v>274</v>
      </c>
      <c r="W87" s="2" t="s">
        <v>315</v>
      </c>
      <c r="X87" s="2" t="s">
        <v>838</v>
      </c>
      <c r="Y87" s="2">
        <v>89.5</v>
      </c>
      <c r="Z87" s="2" t="s">
        <v>222</v>
      </c>
      <c r="AA87" s="3" t="str">
        <f>INDEX('Faculty Master'!$B$2:$B$21,MATCH(AB87,'Faculty Master'!$A$2:$A$21,0))</f>
        <v>Dr. Kavya Reddy</v>
      </c>
      <c r="AB87" s="2" t="s">
        <v>39</v>
      </c>
    </row>
    <row r="88" spans="1:28">
      <c r="A88" s="2" t="s">
        <v>873</v>
      </c>
      <c r="B88" s="2" t="s">
        <v>874</v>
      </c>
      <c r="C88" s="2" t="s">
        <v>225</v>
      </c>
      <c r="D88" s="2" t="s">
        <v>875</v>
      </c>
      <c r="E88" s="2" t="s">
        <v>833</v>
      </c>
      <c r="F88" s="2" t="s">
        <v>876</v>
      </c>
      <c r="G88" s="2" t="s">
        <v>19</v>
      </c>
      <c r="H88" s="2">
        <v>1</v>
      </c>
      <c r="I88" s="2" t="s">
        <v>210</v>
      </c>
      <c r="J88" s="2" t="s">
        <v>554</v>
      </c>
      <c r="K88" s="2" t="s">
        <v>24</v>
      </c>
      <c r="L88" s="2" t="s">
        <v>24</v>
      </c>
      <c r="M88" s="2" t="s">
        <v>308</v>
      </c>
      <c r="N88" s="2" t="s">
        <v>358</v>
      </c>
      <c r="O88" s="2" t="s">
        <v>877</v>
      </c>
      <c r="P88" s="2" t="s">
        <v>214</v>
      </c>
      <c r="Q88" s="2" t="s">
        <v>283</v>
      </c>
      <c r="R88" s="2" t="s">
        <v>878</v>
      </c>
      <c r="S88" s="2" t="s">
        <v>879</v>
      </c>
      <c r="T88" s="2" t="s">
        <v>314</v>
      </c>
      <c r="U88" s="2" t="s">
        <v>219</v>
      </c>
      <c r="V88" s="2" t="s">
        <v>274</v>
      </c>
      <c r="W88" s="2" t="s">
        <v>315</v>
      </c>
      <c r="X88" s="2" t="s">
        <v>838</v>
      </c>
      <c r="Y88" s="2">
        <v>83.5</v>
      </c>
      <c r="Z88" s="2" t="s">
        <v>222</v>
      </c>
      <c r="AA88" s="3" t="str">
        <f>INDEX('Faculty Master'!$B$2:$B$21,MATCH(AB88,'Faculty Master'!$A$2:$A$21,0))</f>
        <v>Dr. Kavya Reddy</v>
      </c>
      <c r="AB88" s="2" t="s">
        <v>39</v>
      </c>
    </row>
    <row r="89" spans="1:28">
      <c r="A89" s="2" t="s">
        <v>880</v>
      </c>
      <c r="B89" s="2" t="s">
        <v>881</v>
      </c>
      <c r="C89" s="2" t="s">
        <v>225</v>
      </c>
      <c r="D89" s="2" t="s">
        <v>882</v>
      </c>
      <c r="E89" s="2" t="s">
        <v>833</v>
      </c>
      <c r="F89" s="2" t="s">
        <v>883</v>
      </c>
      <c r="G89" s="2" t="s">
        <v>19</v>
      </c>
      <c r="H89" s="2">
        <v>1</v>
      </c>
      <c r="I89" s="2" t="s">
        <v>210</v>
      </c>
      <c r="J89" s="2" t="s">
        <v>554</v>
      </c>
      <c r="K89" s="2" t="s">
        <v>24</v>
      </c>
      <c r="L89" s="2" t="s">
        <v>24</v>
      </c>
      <c r="M89" s="2" t="s">
        <v>291</v>
      </c>
      <c r="N89" s="2" t="s">
        <v>579</v>
      </c>
      <c r="O89" s="2" t="s">
        <v>884</v>
      </c>
      <c r="P89" s="2" t="s">
        <v>214</v>
      </c>
      <c r="Q89" s="2" t="s">
        <v>332</v>
      </c>
      <c r="R89" s="2" t="s">
        <v>885</v>
      </c>
      <c r="S89" s="2" t="s">
        <v>886</v>
      </c>
      <c r="T89" s="2" t="s">
        <v>272</v>
      </c>
      <c r="U89" s="2" t="s">
        <v>273</v>
      </c>
      <c r="V89" s="2" t="s">
        <v>274</v>
      </c>
      <c r="W89" s="2" t="s">
        <v>221</v>
      </c>
      <c r="X89" s="2" t="s">
        <v>838</v>
      </c>
      <c r="Y89" s="2">
        <v>100</v>
      </c>
      <c r="Z89" s="2" t="s">
        <v>222</v>
      </c>
      <c r="AA89" s="3" t="str">
        <f>INDEX('Faculty Master'!$B$2:$B$21,MATCH(AB89,'Faculty Master'!$A$2:$A$21,0))</f>
        <v>Dr. Kavya Reddy</v>
      </c>
      <c r="AB89" s="2" t="s">
        <v>39</v>
      </c>
    </row>
    <row r="90" spans="1:28">
      <c r="A90" s="2" t="s">
        <v>887</v>
      </c>
      <c r="B90" s="2" t="s">
        <v>888</v>
      </c>
      <c r="C90" s="2" t="s">
        <v>225</v>
      </c>
      <c r="D90" s="2" t="s">
        <v>750</v>
      </c>
      <c r="E90" s="2" t="s">
        <v>833</v>
      </c>
      <c r="F90" s="2" t="s">
        <v>889</v>
      </c>
      <c r="G90" s="2" t="s">
        <v>19</v>
      </c>
      <c r="H90" s="2">
        <v>1</v>
      </c>
      <c r="I90" s="2" t="s">
        <v>210</v>
      </c>
      <c r="J90" s="2" t="s">
        <v>554</v>
      </c>
      <c r="K90" s="2" t="s">
        <v>24</v>
      </c>
      <c r="L90" s="2" t="s">
        <v>24</v>
      </c>
      <c r="M90" s="2" t="s">
        <v>246</v>
      </c>
      <c r="N90" s="2" t="s">
        <v>247</v>
      </c>
      <c r="O90" s="2" t="s">
        <v>890</v>
      </c>
      <c r="P90" s="2" t="s">
        <v>231</v>
      </c>
      <c r="Q90" s="2" t="s">
        <v>350</v>
      </c>
      <c r="R90" s="2" t="s">
        <v>891</v>
      </c>
      <c r="S90" s="2" t="s">
        <v>892</v>
      </c>
      <c r="T90" s="2" t="s">
        <v>218</v>
      </c>
      <c r="U90" s="2" t="s">
        <v>219</v>
      </c>
      <c r="V90" s="2" t="s">
        <v>220</v>
      </c>
      <c r="W90" s="2" t="s">
        <v>221</v>
      </c>
      <c r="X90" s="2" t="s">
        <v>838</v>
      </c>
      <c r="Y90" s="2">
        <v>68.59999999999999</v>
      </c>
      <c r="Z90" s="2" t="s">
        <v>222</v>
      </c>
      <c r="AA90" s="3" t="str">
        <f>INDEX('Faculty Master'!$B$2:$B$21,MATCH(AB90,'Faculty Master'!$A$2:$A$21,0))</f>
        <v>Dr. Kavya Reddy</v>
      </c>
      <c r="AB90" s="2" t="s">
        <v>39</v>
      </c>
    </row>
    <row r="91" spans="1:28">
      <c r="A91" s="2" t="s">
        <v>893</v>
      </c>
      <c r="B91" s="2" t="s">
        <v>894</v>
      </c>
      <c r="C91" s="2" t="s">
        <v>225</v>
      </c>
      <c r="D91" s="2" t="s">
        <v>895</v>
      </c>
      <c r="E91" s="2" t="s">
        <v>833</v>
      </c>
      <c r="F91" s="2" t="s">
        <v>896</v>
      </c>
      <c r="G91" s="2" t="s">
        <v>19</v>
      </c>
      <c r="H91" s="2">
        <v>1</v>
      </c>
      <c r="I91" s="2" t="s">
        <v>210</v>
      </c>
      <c r="J91" s="2" t="s">
        <v>554</v>
      </c>
      <c r="K91" s="2" t="s">
        <v>24</v>
      </c>
      <c r="L91" s="2" t="s">
        <v>24</v>
      </c>
      <c r="M91" s="2" t="s">
        <v>211</v>
      </c>
      <c r="N91" s="2" t="s">
        <v>699</v>
      </c>
      <c r="O91" s="2" t="s">
        <v>897</v>
      </c>
      <c r="P91" s="2" t="s">
        <v>214</v>
      </c>
      <c r="Q91" s="2" t="s">
        <v>321</v>
      </c>
      <c r="R91" s="2" t="s">
        <v>898</v>
      </c>
      <c r="S91" s="2" t="s">
        <v>899</v>
      </c>
      <c r="T91" s="2" t="s">
        <v>434</v>
      </c>
      <c r="U91" s="2" t="s">
        <v>219</v>
      </c>
      <c r="V91" s="2" t="s">
        <v>220</v>
      </c>
      <c r="W91" s="2" t="s">
        <v>221</v>
      </c>
      <c r="X91" s="2" t="s">
        <v>838</v>
      </c>
      <c r="Y91" s="2">
        <v>74.90000000000001</v>
      </c>
      <c r="Z91" s="2" t="s">
        <v>222</v>
      </c>
      <c r="AA91" s="3" t="str">
        <f>INDEX('Faculty Master'!$B$2:$B$21,MATCH(AB91,'Faculty Master'!$A$2:$A$21,0))</f>
        <v>Dr. Kavya Reddy</v>
      </c>
      <c r="AB91" s="2" t="s">
        <v>39</v>
      </c>
    </row>
    <row r="92" spans="1:28">
      <c r="A92" s="2" t="s">
        <v>900</v>
      </c>
      <c r="B92" s="2" t="s">
        <v>901</v>
      </c>
      <c r="C92" s="2" t="s">
        <v>225</v>
      </c>
      <c r="D92" s="2" t="s">
        <v>902</v>
      </c>
      <c r="E92" s="2" t="s">
        <v>833</v>
      </c>
      <c r="F92" s="2" t="s">
        <v>834</v>
      </c>
      <c r="G92" s="2" t="s">
        <v>19</v>
      </c>
      <c r="H92" s="2">
        <v>1</v>
      </c>
      <c r="I92" s="2" t="s">
        <v>210</v>
      </c>
      <c r="J92" s="2" t="s">
        <v>554</v>
      </c>
      <c r="K92" s="2" t="s">
        <v>24</v>
      </c>
      <c r="L92" s="2" t="s">
        <v>24</v>
      </c>
      <c r="M92" s="2" t="s">
        <v>228</v>
      </c>
      <c r="N92" s="2" t="s">
        <v>229</v>
      </c>
      <c r="O92" s="2" t="s">
        <v>903</v>
      </c>
      <c r="P92" s="2" t="s">
        <v>214</v>
      </c>
      <c r="Q92" s="2" t="s">
        <v>495</v>
      </c>
      <c r="R92" s="2" t="s">
        <v>904</v>
      </c>
      <c r="S92" s="2" t="s">
        <v>905</v>
      </c>
      <c r="T92" s="2" t="s">
        <v>314</v>
      </c>
      <c r="U92" s="2" t="s">
        <v>219</v>
      </c>
      <c r="V92" s="2" t="s">
        <v>220</v>
      </c>
      <c r="W92" s="2" t="s">
        <v>221</v>
      </c>
      <c r="X92" s="2" t="s">
        <v>838</v>
      </c>
      <c r="Y92" s="2">
        <v>75.90000000000001</v>
      </c>
      <c r="Z92" s="2" t="s">
        <v>222</v>
      </c>
      <c r="AA92" s="3" t="str">
        <f>INDEX('Faculty Master'!$B$2:$B$21,MATCH(AB92,'Faculty Master'!$A$2:$A$21,0))</f>
        <v>Dr. Sanjay Deshmukh</v>
      </c>
      <c r="AB92" s="2" t="s">
        <v>64</v>
      </c>
    </row>
    <row r="93" spans="1:28">
      <c r="A93" s="2" t="s">
        <v>906</v>
      </c>
      <c r="B93" s="2" t="s">
        <v>907</v>
      </c>
      <c r="C93" s="2" t="s">
        <v>206</v>
      </c>
      <c r="D93" s="2" t="s">
        <v>908</v>
      </c>
      <c r="E93" s="2" t="s">
        <v>833</v>
      </c>
      <c r="F93" s="2" t="s">
        <v>909</v>
      </c>
      <c r="G93" s="2" t="s">
        <v>19</v>
      </c>
      <c r="H93" s="2">
        <v>1</v>
      </c>
      <c r="I93" s="2" t="s">
        <v>210</v>
      </c>
      <c r="J93" s="2" t="s">
        <v>554</v>
      </c>
      <c r="K93" s="2" t="s">
        <v>24</v>
      </c>
      <c r="L93" s="2" t="s">
        <v>24</v>
      </c>
      <c r="M93" s="2" t="s">
        <v>308</v>
      </c>
      <c r="N93" s="2" t="s">
        <v>309</v>
      </c>
      <c r="O93" s="2" t="s">
        <v>910</v>
      </c>
      <c r="P93" s="2" t="s">
        <v>231</v>
      </c>
      <c r="Q93" s="2" t="s">
        <v>609</v>
      </c>
      <c r="R93" s="2" t="s">
        <v>911</v>
      </c>
      <c r="S93" s="2" t="s">
        <v>912</v>
      </c>
      <c r="T93" s="2" t="s">
        <v>434</v>
      </c>
      <c r="U93" s="2" t="s">
        <v>286</v>
      </c>
      <c r="V93" s="2" t="s">
        <v>220</v>
      </c>
      <c r="W93" s="2" t="s">
        <v>221</v>
      </c>
      <c r="X93" s="2" t="s">
        <v>838</v>
      </c>
      <c r="Y93" s="2">
        <v>100</v>
      </c>
      <c r="Z93" s="2" t="s">
        <v>222</v>
      </c>
      <c r="AA93" s="3" t="str">
        <f>INDEX('Faculty Master'!$B$2:$B$21,MATCH(AB93,'Faculty Master'!$A$2:$A$21,0))</f>
        <v>Dr. Sanjay Deshmukh</v>
      </c>
      <c r="AB93" s="2" t="s">
        <v>64</v>
      </c>
    </row>
    <row r="94" spans="1:28">
      <c r="A94" s="2" t="s">
        <v>913</v>
      </c>
      <c r="B94" s="2" t="s">
        <v>914</v>
      </c>
      <c r="C94" s="2" t="s">
        <v>206</v>
      </c>
      <c r="D94" s="2" t="s">
        <v>915</v>
      </c>
      <c r="E94" s="2" t="s">
        <v>833</v>
      </c>
      <c r="F94" s="2" t="s">
        <v>916</v>
      </c>
      <c r="G94" s="2" t="s">
        <v>19</v>
      </c>
      <c r="H94" s="2">
        <v>1</v>
      </c>
      <c r="I94" s="2" t="s">
        <v>210</v>
      </c>
      <c r="J94" s="2" t="s">
        <v>554</v>
      </c>
      <c r="K94" s="2" t="s">
        <v>24</v>
      </c>
      <c r="L94" s="2" t="s">
        <v>24</v>
      </c>
      <c r="M94" s="2" t="s">
        <v>308</v>
      </c>
      <c r="N94" s="2" t="s">
        <v>678</v>
      </c>
      <c r="O94" s="2" t="s">
        <v>917</v>
      </c>
      <c r="P94" s="2" t="s">
        <v>214</v>
      </c>
      <c r="Q94" s="2" t="s">
        <v>269</v>
      </c>
      <c r="R94" s="2" t="s">
        <v>918</v>
      </c>
      <c r="S94" s="2" t="s">
        <v>919</v>
      </c>
      <c r="T94" s="2" t="s">
        <v>434</v>
      </c>
      <c r="U94" s="2" t="s">
        <v>219</v>
      </c>
      <c r="V94" s="2" t="s">
        <v>274</v>
      </c>
      <c r="W94" s="2" t="s">
        <v>221</v>
      </c>
      <c r="X94" s="2" t="s">
        <v>838</v>
      </c>
      <c r="Y94" s="2">
        <v>92.09999999999999</v>
      </c>
      <c r="Z94" s="2" t="s">
        <v>222</v>
      </c>
      <c r="AA94" s="3" t="str">
        <f>INDEX('Faculty Master'!$B$2:$B$21,MATCH(AB94,'Faculty Master'!$A$2:$A$21,0))</f>
        <v>Dr. Sanjay Deshmukh</v>
      </c>
      <c r="AB94" s="2" t="s">
        <v>64</v>
      </c>
    </row>
    <row r="95" spans="1:28">
      <c r="A95" s="2" t="s">
        <v>920</v>
      </c>
      <c r="B95" s="2" t="s">
        <v>921</v>
      </c>
      <c r="C95" s="2" t="s">
        <v>206</v>
      </c>
      <c r="D95" s="2" t="s">
        <v>922</v>
      </c>
      <c r="E95" s="2" t="s">
        <v>833</v>
      </c>
      <c r="F95" s="2" t="s">
        <v>923</v>
      </c>
      <c r="G95" s="2" t="s">
        <v>19</v>
      </c>
      <c r="H95" s="2">
        <v>1</v>
      </c>
      <c r="I95" s="2" t="s">
        <v>210</v>
      </c>
      <c r="J95" s="2" t="s">
        <v>554</v>
      </c>
      <c r="K95" s="2" t="s">
        <v>24</v>
      </c>
      <c r="L95" s="2" t="s">
        <v>24</v>
      </c>
      <c r="M95" s="2" t="s">
        <v>308</v>
      </c>
      <c r="N95" s="2" t="s">
        <v>358</v>
      </c>
      <c r="O95" s="2" t="s">
        <v>635</v>
      </c>
      <c r="P95" s="2" t="s">
        <v>231</v>
      </c>
      <c r="Q95" s="2" t="s">
        <v>259</v>
      </c>
      <c r="R95" s="2" t="s">
        <v>924</v>
      </c>
      <c r="S95" s="2" t="s">
        <v>925</v>
      </c>
      <c r="T95" s="2" t="s">
        <v>218</v>
      </c>
      <c r="U95" s="2" t="s">
        <v>219</v>
      </c>
      <c r="V95" s="2" t="s">
        <v>274</v>
      </c>
      <c r="W95" s="2" t="s">
        <v>353</v>
      </c>
      <c r="X95" s="2" t="s">
        <v>838</v>
      </c>
      <c r="Y95" s="2">
        <v>88.90000000000001</v>
      </c>
      <c r="Z95" s="2" t="s">
        <v>222</v>
      </c>
      <c r="AA95" s="3" t="str">
        <f>INDEX('Faculty Master'!$B$2:$B$21,MATCH(AB95,'Faculty Master'!$A$2:$A$21,0))</f>
        <v>Dr. Sanjay Deshmukh</v>
      </c>
      <c r="AB95" s="2" t="s">
        <v>64</v>
      </c>
    </row>
    <row r="96" spans="1:28">
      <c r="A96" s="2" t="s">
        <v>926</v>
      </c>
      <c r="B96" s="2" t="s">
        <v>927</v>
      </c>
      <c r="C96" s="2" t="s">
        <v>206</v>
      </c>
      <c r="D96" s="2" t="s">
        <v>928</v>
      </c>
      <c r="E96" s="2" t="s">
        <v>833</v>
      </c>
      <c r="F96" s="2" t="s">
        <v>929</v>
      </c>
      <c r="G96" s="2" t="s">
        <v>19</v>
      </c>
      <c r="H96" s="2">
        <v>1</v>
      </c>
      <c r="I96" s="2" t="s">
        <v>210</v>
      </c>
      <c r="J96" s="2" t="s">
        <v>554</v>
      </c>
      <c r="K96" s="2" t="s">
        <v>24</v>
      </c>
      <c r="L96" s="2" t="s">
        <v>24</v>
      </c>
      <c r="M96" s="2" t="s">
        <v>392</v>
      </c>
      <c r="N96" s="2" t="s">
        <v>930</v>
      </c>
      <c r="O96" s="2" t="s">
        <v>931</v>
      </c>
      <c r="P96" s="2" t="s">
        <v>231</v>
      </c>
      <c r="Q96" s="2" t="s">
        <v>378</v>
      </c>
      <c r="R96" s="2" t="s">
        <v>932</v>
      </c>
      <c r="S96" s="2" t="s">
        <v>933</v>
      </c>
      <c r="T96" s="2" t="s">
        <v>314</v>
      </c>
      <c r="U96" s="2" t="s">
        <v>219</v>
      </c>
      <c r="V96" s="2" t="s">
        <v>220</v>
      </c>
      <c r="W96" s="2" t="s">
        <v>315</v>
      </c>
      <c r="X96" s="2" t="s">
        <v>838</v>
      </c>
      <c r="Y96" s="2">
        <v>85.5</v>
      </c>
      <c r="Z96" s="2" t="s">
        <v>222</v>
      </c>
      <c r="AA96" s="3" t="str">
        <f>INDEX('Faculty Master'!$B$2:$B$21,MATCH(AB96,'Faculty Master'!$A$2:$A$21,0))</f>
        <v>Dr. Sanjay Deshmukh</v>
      </c>
      <c r="AB96" s="2" t="s">
        <v>64</v>
      </c>
    </row>
    <row r="97" spans="1:28">
      <c r="A97" s="2" t="s">
        <v>934</v>
      </c>
      <c r="B97" s="2" t="s">
        <v>935</v>
      </c>
      <c r="C97" s="2" t="s">
        <v>225</v>
      </c>
      <c r="D97" s="2" t="s">
        <v>936</v>
      </c>
      <c r="E97" s="2" t="s">
        <v>833</v>
      </c>
      <c r="F97" s="2" t="s">
        <v>937</v>
      </c>
      <c r="G97" s="2" t="s">
        <v>19</v>
      </c>
      <c r="H97" s="2">
        <v>1</v>
      </c>
      <c r="I97" s="2" t="s">
        <v>210</v>
      </c>
      <c r="J97" s="2" t="s">
        <v>554</v>
      </c>
      <c r="K97" s="2" t="s">
        <v>24</v>
      </c>
      <c r="L97" s="2" t="s">
        <v>24</v>
      </c>
      <c r="M97" s="2" t="s">
        <v>367</v>
      </c>
      <c r="N97" s="2" t="s">
        <v>368</v>
      </c>
      <c r="O97" s="2" t="s">
        <v>938</v>
      </c>
      <c r="P97" s="2" t="s">
        <v>214</v>
      </c>
      <c r="Q97" s="2" t="s">
        <v>505</v>
      </c>
      <c r="R97" s="2" t="s">
        <v>939</v>
      </c>
      <c r="S97" s="2" t="s">
        <v>940</v>
      </c>
      <c r="T97" s="2" t="s">
        <v>314</v>
      </c>
      <c r="U97" s="2" t="s">
        <v>219</v>
      </c>
      <c r="V97" s="2" t="s">
        <v>220</v>
      </c>
      <c r="W97" s="2" t="s">
        <v>540</v>
      </c>
      <c r="X97" s="2" t="s">
        <v>838</v>
      </c>
      <c r="Y97" s="2">
        <v>79.90000000000001</v>
      </c>
      <c r="Z97" s="2" t="s">
        <v>222</v>
      </c>
      <c r="AA97" s="3" t="str">
        <f>INDEX('Faculty Master'!$B$2:$B$21,MATCH(AB97,'Faculty Master'!$A$2:$A$21,0))</f>
        <v>Dr. Sanjay Deshmukh</v>
      </c>
      <c r="AB97" s="2" t="s">
        <v>64</v>
      </c>
    </row>
    <row r="98" spans="1:28">
      <c r="A98" s="2" t="s">
        <v>941</v>
      </c>
      <c r="B98" s="2" t="s">
        <v>942</v>
      </c>
      <c r="C98" s="2" t="s">
        <v>225</v>
      </c>
      <c r="D98" s="2" t="s">
        <v>943</v>
      </c>
      <c r="E98" s="2" t="s">
        <v>833</v>
      </c>
      <c r="F98" s="2" t="s">
        <v>944</v>
      </c>
      <c r="G98" s="2" t="s">
        <v>19</v>
      </c>
      <c r="H98" s="2">
        <v>1</v>
      </c>
      <c r="I98" s="2" t="s">
        <v>210</v>
      </c>
      <c r="J98" s="2" t="s">
        <v>554</v>
      </c>
      <c r="K98" s="2" t="s">
        <v>24</v>
      </c>
      <c r="L98" s="2" t="s">
        <v>24</v>
      </c>
      <c r="M98" s="2" t="s">
        <v>392</v>
      </c>
      <c r="N98" s="2" t="s">
        <v>409</v>
      </c>
      <c r="O98" s="2" t="s">
        <v>945</v>
      </c>
      <c r="P98" s="2" t="s">
        <v>231</v>
      </c>
      <c r="Q98" s="2" t="s">
        <v>378</v>
      </c>
      <c r="R98" s="2" t="s">
        <v>946</v>
      </c>
      <c r="S98" s="2" t="s">
        <v>947</v>
      </c>
      <c r="T98" s="2" t="s">
        <v>314</v>
      </c>
      <c r="U98" s="2" t="s">
        <v>286</v>
      </c>
      <c r="V98" s="2" t="s">
        <v>220</v>
      </c>
      <c r="W98" s="2" t="s">
        <v>315</v>
      </c>
      <c r="X98" s="2" t="s">
        <v>838</v>
      </c>
      <c r="Y98" s="2">
        <v>86.2</v>
      </c>
      <c r="Z98" s="2" t="s">
        <v>222</v>
      </c>
      <c r="AA98" s="3" t="str">
        <f>INDEX('Faculty Master'!$B$2:$B$21,MATCH(AB98,'Faculty Master'!$A$2:$A$21,0))</f>
        <v>Dr. Sanjay Deshmukh</v>
      </c>
      <c r="AB98" s="2" t="s">
        <v>64</v>
      </c>
    </row>
    <row r="99" spans="1:28">
      <c r="A99" s="2" t="s">
        <v>948</v>
      </c>
      <c r="B99" s="2" t="s">
        <v>949</v>
      </c>
      <c r="C99" s="2" t="s">
        <v>225</v>
      </c>
      <c r="D99" s="2" t="s">
        <v>950</v>
      </c>
      <c r="E99" s="2" t="s">
        <v>833</v>
      </c>
      <c r="F99" s="2" t="s">
        <v>951</v>
      </c>
      <c r="G99" s="2" t="s">
        <v>19</v>
      </c>
      <c r="H99" s="2">
        <v>1</v>
      </c>
      <c r="I99" s="2" t="s">
        <v>210</v>
      </c>
      <c r="J99" s="2" t="s">
        <v>554</v>
      </c>
      <c r="K99" s="2" t="s">
        <v>24</v>
      </c>
      <c r="L99" s="2" t="s">
        <v>24</v>
      </c>
      <c r="M99" s="2" t="s">
        <v>308</v>
      </c>
      <c r="N99" s="2" t="s">
        <v>678</v>
      </c>
      <c r="O99" s="2" t="s">
        <v>712</v>
      </c>
      <c r="P99" s="2" t="s">
        <v>214</v>
      </c>
      <c r="Q99" s="2" t="s">
        <v>609</v>
      </c>
      <c r="R99" s="2" t="s">
        <v>952</v>
      </c>
      <c r="S99" s="2" t="s">
        <v>953</v>
      </c>
      <c r="T99" s="2" t="s">
        <v>218</v>
      </c>
      <c r="U99" s="2" t="s">
        <v>219</v>
      </c>
      <c r="V99" s="2" t="s">
        <v>274</v>
      </c>
      <c r="W99" s="2" t="s">
        <v>221</v>
      </c>
      <c r="X99" s="2" t="s">
        <v>838</v>
      </c>
      <c r="Y99" s="2">
        <v>81.3</v>
      </c>
      <c r="Z99" s="2" t="s">
        <v>222</v>
      </c>
      <c r="AA99" s="3" t="str">
        <f>INDEX('Faculty Master'!$B$2:$B$21,MATCH(AB99,'Faculty Master'!$A$2:$A$21,0))</f>
        <v>Dr. Sanjay Deshmukh</v>
      </c>
      <c r="AB99" s="2" t="s">
        <v>64</v>
      </c>
    </row>
    <row r="100" spans="1:28">
      <c r="A100" s="2" t="s">
        <v>954</v>
      </c>
      <c r="B100" s="2" t="s">
        <v>955</v>
      </c>
      <c r="C100" s="2" t="s">
        <v>206</v>
      </c>
      <c r="D100" s="2" t="s">
        <v>956</v>
      </c>
      <c r="E100" s="2" t="s">
        <v>833</v>
      </c>
      <c r="F100" s="2" t="s">
        <v>957</v>
      </c>
      <c r="G100" s="2" t="s">
        <v>19</v>
      </c>
      <c r="H100" s="2">
        <v>1</v>
      </c>
      <c r="I100" s="2" t="s">
        <v>210</v>
      </c>
      <c r="J100" s="2" t="s">
        <v>554</v>
      </c>
      <c r="K100" s="2" t="s">
        <v>24</v>
      </c>
      <c r="L100" s="2" t="s">
        <v>24</v>
      </c>
      <c r="M100" s="2" t="s">
        <v>308</v>
      </c>
      <c r="N100" s="2" t="s">
        <v>385</v>
      </c>
      <c r="O100" s="2" t="s">
        <v>958</v>
      </c>
      <c r="P100" s="2" t="s">
        <v>214</v>
      </c>
      <c r="Q100" s="2" t="s">
        <v>556</v>
      </c>
      <c r="R100" s="2" t="s">
        <v>959</v>
      </c>
      <c r="S100" s="2" t="s">
        <v>960</v>
      </c>
      <c r="T100" s="2" t="s">
        <v>218</v>
      </c>
      <c r="U100" s="2" t="s">
        <v>219</v>
      </c>
      <c r="V100" s="2" t="s">
        <v>274</v>
      </c>
      <c r="W100" s="2" t="s">
        <v>221</v>
      </c>
      <c r="X100" s="2" t="s">
        <v>838</v>
      </c>
      <c r="Y100" s="2">
        <v>79.2</v>
      </c>
      <c r="Z100" s="2" t="s">
        <v>222</v>
      </c>
      <c r="AA100" s="3" t="str">
        <f>INDEX('Faculty Master'!$B$2:$B$21,MATCH(AB100,'Faculty Master'!$A$2:$A$21,0))</f>
        <v>Dr. Sanjay Deshmukh</v>
      </c>
      <c r="AB100" s="2" t="s">
        <v>64</v>
      </c>
    </row>
    <row r="101" spans="1:28">
      <c r="A101" s="2" t="s">
        <v>961</v>
      </c>
      <c r="B101" s="2" t="s">
        <v>962</v>
      </c>
      <c r="C101" s="2" t="s">
        <v>206</v>
      </c>
      <c r="D101" s="2" t="s">
        <v>963</v>
      </c>
      <c r="E101" s="2" t="s">
        <v>833</v>
      </c>
      <c r="F101" s="2" t="s">
        <v>834</v>
      </c>
      <c r="G101" s="2" t="s">
        <v>19</v>
      </c>
      <c r="H101" s="2">
        <v>1</v>
      </c>
      <c r="I101" s="2" t="s">
        <v>210</v>
      </c>
      <c r="J101" s="2" t="s">
        <v>554</v>
      </c>
      <c r="K101" s="2" t="s">
        <v>24</v>
      </c>
      <c r="L101" s="2" t="s">
        <v>24</v>
      </c>
      <c r="M101" s="2" t="s">
        <v>246</v>
      </c>
      <c r="N101" s="2" t="s">
        <v>488</v>
      </c>
      <c r="O101" s="2" t="s">
        <v>964</v>
      </c>
      <c r="P101" s="2" t="s">
        <v>214</v>
      </c>
      <c r="Q101" s="2" t="s">
        <v>215</v>
      </c>
      <c r="R101" s="2" t="s">
        <v>965</v>
      </c>
      <c r="S101" s="2" t="s">
        <v>966</v>
      </c>
      <c r="T101" s="2" t="s">
        <v>262</v>
      </c>
      <c r="U101" s="2" t="s">
        <v>219</v>
      </c>
      <c r="V101" s="2" t="s">
        <v>220</v>
      </c>
      <c r="W101" s="2" t="s">
        <v>315</v>
      </c>
      <c r="X101" s="2" t="s">
        <v>838</v>
      </c>
      <c r="Y101" s="2">
        <v>77.40000000000001</v>
      </c>
      <c r="Z101" s="2" t="s">
        <v>222</v>
      </c>
      <c r="AA101" s="3" t="str">
        <f>INDEX('Faculty Master'!$B$2:$B$21,MATCH(AB101,'Faculty Master'!$A$2:$A$21,0))</f>
        <v>Dr. Sanjay Deshmukh</v>
      </c>
      <c r="AB101" s="2" t="s">
        <v>64</v>
      </c>
    </row>
    <row r="102" spans="1:28">
      <c r="A102" s="2" t="s">
        <v>967</v>
      </c>
      <c r="B102" s="2" t="s">
        <v>968</v>
      </c>
      <c r="C102" s="2" t="s">
        <v>225</v>
      </c>
      <c r="D102" s="2" t="s">
        <v>969</v>
      </c>
      <c r="E102" s="2" t="s">
        <v>833</v>
      </c>
      <c r="F102" s="2" t="s">
        <v>970</v>
      </c>
      <c r="G102" s="2" t="s">
        <v>19</v>
      </c>
      <c r="H102" s="2">
        <v>1</v>
      </c>
      <c r="I102" s="2" t="s">
        <v>408</v>
      </c>
      <c r="J102" s="2" t="s">
        <v>554</v>
      </c>
      <c r="K102" s="2" t="s">
        <v>24</v>
      </c>
      <c r="L102" s="2" t="s">
        <v>24</v>
      </c>
      <c r="M102" s="2" t="s">
        <v>308</v>
      </c>
      <c r="N102" s="2" t="s">
        <v>358</v>
      </c>
      <c r="O102" s="2" t="s">
        <v>971</v>
      </c>
      <c r="P102" s="2" t="s">
        <v>214</v>
      </c>
      <c r="Q102" s="2" t="s">
        <v>215</v>
      </c>
      <c r="R102" s="2" t="s">
        <v>972</v>
      </c>
      <c r="S102" s="2" t="s">
        <v>973</v>
      </c>
      <c r="T102" s="2" t="s">
        <v>218</v>
      </c>
      <c r="U102" s="2" t="s">
        <v>219</v>
      </c>
      <c r="V102" s="2" t="s">
        <v>274</v>
      </c>
      <c r="W102" s="2" t="s">
        <v>221</v>
      </c>
      <c r="X102" s="2" t="s">
        <v>838</v>
      </c>
      <c r="Y102" s="2">
        <v>98.7</v>
      </c>
      <c r="Z102" s="2" t="s">
        <v>275</v>
      </c>
      <c r="AA102" s="3" t="str">
        <f>INDEX('Faculty Master'!$B$2:$B$21,MATCH(AB102,'Faculty Master'!$A$2:$A$21,0))</f>
        <v>Dr. Imran Qureshi</v>
      </c>
      <c r="AB102" s="2" t="s">
        <v>61</v>
      </c>
    </row>
    <row r="103" spans="1:28">
      <c r="A103" s="2" t="s">
        <v>974</v>
      </c>
      <c r="B103" s="2" t="s">
        <v>975</v>
      </c>
      <c r="C103" s="2" t="s">
        <v>206</v>
      </c>
      <c r="D103" s="2" t="s">
        <v>976</v>
      </c>
      <c r="E103" s="2" t="s">
        <v>833</v>
      </c>
      <c r="F103" s="2" t="s">
        <v>869</v>
      </c>
      <c r="G103" s="2" t="s">
        <v>19</v>
      </c>
      <c r="H103" s="2">
        <v>1</v>
      </c>
      <c r="I103" s="2" t="s">
        <v>408</v>
      </c>
      <c r="J103" s="2" t="s">
        <v>554</v>
      </c>
      <c r="K103" s="2" t="s">
        <v>24</v>
      </c>
      <c r="L103" s="2" t="s">
        <v>24</v>
      </c>
      <c r="M103" s="2" t="s">
        <v>977</v>
      </c>
      <c r="N103" s="2" t="s">
        <v>978</v>
      </c>
      <c r="O103" s="2" t="s">
        <v>979</v>
      </c>
      <c r="P103" s="2" t="s">
        <v>231</v>
      </c>
      <c r="Q103" s="2" t="s">
        <v>215</v>
      </c>
      <c r="R103" s="2" t="s">
        <v>980</v>
      </c>
      <c r="S103" s="2" t="s">
        <v>981</v>
      </c>
      <c r="T103" s="2" t="s">
        <v>434</v>
      </c>
      <c r="U103" s="2" t="s">
        <v>219</v>
      </c>
      <c r="V103" s="2" t="s">
        <v>220</v>
      </c>
      <c r="W103" s="2" t="s">
        <v>315</v>
      </c>
      <c r="X103" s="2" t="s">
        <v>838</v>
      </c>
      <c r="Y103" s="2">
        <v>100</v>
      </c>
      <c r="Z103" s="2" t="s">
        <v>222</v>
      </c>
      <c r="AA103" s="3" t="str">
        <f>INDEX('Faculty Master'!$B$2:$B$21,MATCH(AB103,'Faculty Master'!$A$2:$A$21,0))</f>
        <v>Dr. Imran Qureshi</v>
      </c>
      <c r="AB103" s="2" t="s">
        <v>61</v>
      </c>
    </row>
    <row r="104" spans="1:28">
      <c r="A104" s="2" t="s">
        <v>982</v>
      </c>
      <c r="B104" s="2" t="s">
        <v>983</v>
      </c>
      <c r="C104" s="2" t="s">
        <v>225</v>
      </c>
      <c r="D104" s="2" t="s">
        <v>984</v>
      </c>
      <c r="E104" s="2" t="s">
        <v>833</v>
      </c>
      <c r="F104" s="2" t="s">
        <v>985</v>
      </c>
      <c r="G104" s="2" t="s">
        <v>19</v>
      </c>
      <c r="H104" s="2">
        <v>1</v>
      </c>
      <c r="I104" s="2" t="s">
        <v>408</v>
      </c>
      <c r="J104" s="2" t="s">
        <v>554</v>
      </c>
      <c r="K104" s="2" t="s">
        <v>24</v>
      </c>
      <c r="L104" s="2" t="s">
        <v>24</v>
      </c>
      <c r="M104" s="2" t="s">
        <v>280</v>
      </c>
      <c r="N104" s="2" t="s">
        <v>536</v>
      </c>
      <c r="O104" s="2" t="s">
        <v>986</v>
      </c>
      <c r="P104" s="2" t="s">
        <v>214</v>
      </c>
      <c r="Q104" s="2" t="s">
        <v>269</v>
      </c>
      <c r="R104" s="2" t="s">
        <v>987</v>
      </c>
      <c r="S104" s="2" t="s">
        <v>988</v>
      </c>
      <c r="T104" s="2" t="s">
        <v>218</v>
      </c>
      <c r="U104" s="2" t="s">
        <v>219</v>
      </c>
      <c r="V104" s="2" t="s">
        <v>220</v>
      </c>
      <c r="W104" s="2" t="s">
        <v>221</v>
      </c>
      <c r="X104" s="2" t="s">
        <v>838</v>
      </c>
      <c r="Y104" s="2">
        <v>86.8</v>
      </c>
      <c r="Z104" s="2" t="s">
        <v>222</v>
      </c>
      <c r="AA104" s="3" t="str">
        <f>INDEX('Faculty Master'!$B$2:$B$21,MATCH(AB104,'Faculty Master'!$A$2:$A$21,0))</f>
        <v>Dr. Imran Qureshi</v>
      </c>
      <c r="AB104" s="2" t="s">
        <v>61</v>
      </c>
    </row>
    <row r="105" spans="1:28">
      <c r="A105" s="2" t="s">
        <v>989</v>
      </c>
      <c r="B105" s="2" t="s">
        <v>990</v>
      </c>
      <c r="C105" s="2" t="s">
        <v>206</v>
      </c>
      <c r="D105" s="2" t="s">
        <v>991</v>
      </c>
      <c r="E105" s="2" t="s">
        <v>833</v>
      </c>
      <c r="F105" s="2" t="s">
        <v>992</v>
      </c>
      <c r="G105" s="2" t="s">
        <v>19</v>
      </c>
      <c r="H105" s="2">
        <v>1</v>
      </c>
      <c r="I105" s="2" t="s">
        <v>408</v>
      </c>
      <c r="J105" s="2" t="s">
        <v>554</v>
      </c>
      <c r="K105" s="2" t="s">
        <v>24</v>
      </c>
      <c r="L105" s="2" t="s">
        <v>24</v>
      </c>
      <c r="M105" s="2" t="s">
        <v>256</v>
      </c>
      <c r="N105" s="2" t="s">
        <v>257</v>
      </c>
      <c r="O105" s="2" t="s">
        <v>993</v>
      </c>
      <c r="P105" s="2" t="s">
        <v>214</v>
      </c>
      <c r="Q105" s="2" t="s">
        <v>269</v>
      </c>
      <c r="R105" s="2" t="s">
        <v>994</v>
      </c>
      <c r="S105" s="2" t="s">
        <v>995</v>
      </c>
      <c r="T105" s="2" t="s">
        <v>218</v>
      </c>
      <c r="U105" s="2" t="s">
        <v>219</v>
      </c>
      <c r="V105" s="2" t="s">
        <v>220</v>
      </c>
      <c r="W105" s="2" t="s">
        <v>221</v>
      </c>
      <c r="X105" s="2" t="s">
        <v>838</v>
      </c>
      <c r="Y105" s="2">
        <v>75.3</v>
      </c>
      <c r="Z105" s="2" t="s">
        <v>222</v>
      </c>
      <c r="AA105" s="3" t="str">
        <f>INDEX('Faculty Master'!$B$2:$B$21,MATCH(AB105,'Faculty Master'!$A$2:$A$21,0))</f>
        <v>Dr. Imran Qureshi</v>
      </c>
      <c r="AB105" s="2" t="s">
        <v>61</v>
      </c>
    </row>
    <row r="106" spans="1:28">
      <c r="A106" s="2" t="s">
        <v>996</v>
      </c>
      <c r="B106" s="2" t="s">
        <v>997</v>
      </c>
      <c r="C106" s="2" t="s">
        <v>206</v>
      </c>
      <c r="D106" s="2" t="s">
        <v>998</v>
      </c>
      <c r="E106" s="2" t="s">
        <v>833</v>
      </c>
      <c r="F106" s="2" t="s">
        <v>999</v>
      </c>
      <c r="G106" s="2" t="s">
        <v>19</v>
      </c>
      <c r="H106" s="2">
        <v>1</v>
      </c>
      <c r="I106" s="2" t="s">
        <v>408</v>
      </c>
      <c r="J106" s="2" t="s">
        <v>554</v>
      </c>
      <c r="K106" s="2" t="s">
        <v>24</v>
      </c>
      <c r="L106" s="2" t="s">
        <v>24</v>
      </c>
      <c r="M106" s="2" t="s">
        <v>308</v>
      </c>
      <c r="N106" s="2" t="s">
        <v>309</v>
      </c>
      <c r="O106" s="2" t="s">
        <v>1000</v>
      </c>
      <c r="P106" s="2" t="s">
        <v>231</v>
      </c>
      <c r="Q106" s="2" t="s">
        <v>556</v>
      </c>
      <c r="R106" s="2" t="s">
        <v>1001</v>
      </c>
      <c r="S106" s="2" t="s">
        <v>1002</v>
      </c>
      <c r="T106" s="2" t="s">
        <v>324</v>
      </c>
      <c r="U106" s="2" t="s">
        <v>219</v>
      </c>
      <c r="V106" s="2" t="s">
        <v>220</v>
      </c>
      <c r="W106" s="2" t="s">
        <v>221</v>
      </c>
      <c r="X106" s="2" t="s">
        <v>838</v>
      </c>
      <c r="Y106" s="2">
        <v>77.40000000000001</v>
      </c>
      <c r="Z106" s="2" t="s">
        <v>222</v>
      </c>
      <c r="AA106" s="3" t="str">
        <f>INDEX('Faculty Master'!$B$2:$B$21,MATCH(AB106,'Faculty Master'!$A$2:$A$21,0))</f>
        <v>Dr. Imran Qureshi</v>
      </c>
      <c r="AB106" s="2" t="s">
        <v>61</v>
      </c>
    </row>
    <row r="107" spans="1:28">
      <c r="A107" s="2" t="s">
        <v>1003</v>
      </c>
      <c r="B107" s="2" t="s">
        <v>1004</v>
      </c>
      <c r="C107" s="2" t="s">
        <v>206</v>
      </c>
      <c r="D107" s="2" t="s">
        <v>1005</v>
      </c>
      <c r="E107" s="2" t="s">
        <v>833</v>
      </c>
      <c r="F107" s="2" t="s">
        <v>1006</v>
      </c>
      <c r="G107" s="2" t="s">
        <v>19</v>
      </c>
      <c r="H107" s="2">
        <v>1</v>
      </c>
      <c r="I107" s="2" t="s">
        <v>408</v>
      </c>
      <c r="J107" s="2" t="s">
        <v>554</v>
      </c>
      <c r="K107" s="2" t="s">
        <v>24</v>
      </c>
      <c r="L107" s="2" t="s">
        <v>24</v>
      </c>
      <c r="M107" s="2" t="s">
        <v>308</v>
      </c>
      <c r="N107" s="2" t="s">
        <v>309</v>
      </c>
      <c r="O107" s="2" t="s">
        <v>1007</v>
      </c>
      <c r="P107" s="2" t="s">
        <v>231</v>
      </c>
      <c r="Q107" s="2" t="s">
        <v>321</v>
      </c>
      <c r="R107" s="2" t="s">
        <v>1008</v>
      </c>
      <c r="S107" s="2" t="s">
        <v>1009</v>
      </c>
      <c r="T107" s="2" t="s">
        <v>434</v>
      </c>
      <c r="U107" s="2" t="s">
        <v>219</v>
      </c>
      <c r="V107" s="2" t="s">
        <v>220</v>
      </c>
      <c r="W107" s="2" t="s">
        <v>221</v>
      </c>
      <c r="X107" s="2" t="s">
        <v>838</v>
      </c>
      <c r="Y107" s="2">
        <v>87.40000000000001</v>
      </c>
      <c r="Z107" s="2" t="s">
        <v>222</v>
      </c>
      <c r="AA107" s="3" t="str">
        <f>INDEX('Faculty Master'!$B$2:$B$21,MATCH(AB107,'Faculty Master'!$A$2:$A$21,0))</f>
        <v>Dr. Imran Qureshi</v>
      </c>
      <c r="AB107" s="2" t="s">
        <v>61</v>
      </c>
    </row>
    <row r="108" spans="1:28">
      <c r="A108" s="2" t="s">
        <v>1010</v>
      </c>
      <c r="B108" s="2" t="s">
        <v>1011</v>
      </c>
      <c r="C108" s="2" t="s">
        <v>225</v>
      </c>
      <c r="D108" s="2" t="s">
        <v>1012</v>
      </c>
      <c r="E108" s="2" t="s">
        <v>833</v>
      </c>
      <c r="F108" s="2" t="s">
        <v>1013</v>
      </c>
      <c r="G108" s="2" t="s">
        <v>19</v>
      </c>
      <c r="H108" s="2">
        <v>1</v>
      </c>
      <c r="I108" s="2" t="s">
        <v>408</v>
      </c>
      <c r="J108" s="2" t="s">
        <v>554</v>
      </c>
      <c r="K108" s="2" t="s">
        <v>24</v>
      </c>
      <c r="L108" s="2" t="s">
        <v>24</v>
      </c>
      <c r="M108" s="2" t="s">
        <v>392</v>
      </c>
      <c r="N108" s="2" t="s">
        <v>930</v>
      </c>
      <c r="O108" s="2" t="s">
        <v>1014</v>
      </c>
      <c r="P108" s="2" t="s">
        <v>214</v>
      </c>
      <c r="Q108" s="2" t="s">
        <v>259</v>
      </c>
      <c r="R108" s="2" t="s">
        <v>1015</v>
      </c>
      <c r="S108" s="2" t="s">
        <v>1016</v>
      </c>
      <c r="T108" s="2" t="s">
        <v>218</v>
      </c>
      <c r="U108" s="2" t="s">
        <v>219</v>
      </c>
      <c r="V108" s="2" t="s">
        <v>220</v>
      </c>
      <c r="W108" s="2" t="s">
        <v>221</v>
      </c>
      <c r="X108" s="2" t="s">
        <v>838</v>
      </c>
      <c r="Y108" s="2">
        <v>85</v>
      </c>
      <c r="Z108" s="2" t="s">
        <v>251</v>
      </c>
      <c r="AA108" s="3" t="str">
        <f>INDEX('Faculty Master'!$B$2:$B$21,MATCH(AB108,'Faculty Master'!$A$2:$A$21,0))</f>
        <v>Dr. Imran Qureshi</v>
      </c>
      <c r="AB108" s="2" t="s">
        <v>61</v>
      </c>
    </row>
    <row r="109" spans="1:28">
      <c r="A109" s="2" t="s">
        <v>1017</v>
      </c>
      <c r="B109" s="2" t="s">
        <v>1018</v>
      </c>
      <c r="C109" s="2" t="s">
        <v>225</v>
      </c>
      <c r="D109" s="2" t="s">
        <v>1019</v>
      </c>
      <c r="E109" s="2" t="s">
        <v>833</v>
      </c>
      <c r="F109" s="2" t="s">
        <v>842</v>
      </c>
      <c r="G109" s="2" t="s">
        <v>19</v>
      </c>
      <c r="H109" s="2">
        <v>1</v>
      </c>
      <c r="I109" s="2" t="s">
        <v>408</v>
      </c>
      <c r="J109" s="2" t="s">
        <v>554</v>
      </c>
      <c r="K109" s="2" t="s">
        <v>24</v>
      </c>
      <c r="L109" s="2" t="s">
        <v>24</v>
      </c>
      <c r="M109" s="2" t="s">
        <v>308</v>
      </c>
      <c r="N109" s="2" t="s">
        <v>385</v>
      </c>
      <c r="O109" s="2" t="s">
        <v>843</v>
      </c>
      <c r="P109" s="2" t="s">
        <v>214</v>
      </c>
      <c r="Q109" s="2" t="s">
        <v>269</v>
      </c>
      <c r="R109" s="2" t="s">
        <v>1020</v>
      </c>
      <c r="S109" s="2" t="s">
        <v>1021</v>
      </c>
      <c r="T109" s="2" t="s">
        <v>218</v>
      </c>
      <c r="U109" s="2" t="s">
        <v>219</v>
      </c>
      <c r="V109" s="2" t="s">
        <v>274</v>
      </c>
      <c r="W109" s="2" t="s">
        <v>221</v>
      </c>
      <c r="X109" s="2" t="s">
        <v>838</v>
      </c>
      <c r="Y109" s="2">
        <v>88.8</v>
      </c>
      <c r="Z109" s="2" t="s">
        <v>222</v>
      </c>
      <c r="AA109" s="3" t="str">
        <f>INDEX('Faculty Master'!$B$2:$B$21,MATCH(AB109,'Faculty Master'!$A$2:$A$21,0))</f>
        <v>Dr. Imran Qureshi</v>
      </c>
      <c r="AB109" s="2" t="s">
        <v>61</v>
      </c>
    </row>
    <row r="110" spans="1:28">
      <c r="A110" s="2" t="s">
        <v>1022</v>
      </c>
      <c r="B110" s="2" t="s">
        <v>1023</v>
      </c>
      <c r="C110" s="2" t="s">
        <v>206</v>
      </c>
      <c r="D110" s="2" t="s">
        <v>1024</v>
      </c>
      <c r="E110" s="2" t="s">
        <v>833</v>
      </c>
      <c r="F110" s="2" t="s">
        <v>909</v>
      </c>
      <c r="G110" s="2" t="s">
        <v>19</v>
      </c>
      <c r="H110" s="2">
        <v>1</v>
      </c>
      <c r="I110" s="2" t="s">
        <v>408</v>
      </c>
      <c r="J110" s="2" t="s">
        <v>554</v>
      </c>
      <c r="K110" s="2" t="s">
        <v>24</v>
      </c>
      <c r="L110" s="2" t="s">
        <v>24</v>
      </c>
      <c r="M110" s="2" t="s">
        <v>392</v>
      </c>
      <c r="N110" s="2" t="s">
        <v>393</v>
      </c>
      <c r="O110" s="2" t="s">
        <v>1025</v>
      </c>
      <c r="P110" s="2" t="s">
        <v>349</v>
      </c>
      <c r="Q110" s="2" t="s">
        <v>321</v>
      </c>
      <c r="R110" s="2" t="s">
        <v>1026</v>
      </c>
      <c r="S110" s="2" t="s">
        <v>1027</v>
      </c>
      <c r="T110" s="2" t="s">
        <v>434</v>
      </c>
      <c r="U110" s="2" t="s">
        <v>286</v>
      </c>
      <c r="V110" s="2" t="s">
        <v>220</v>
      </c>
      <c r="W110" s="2" t="s">
        <v>315</v>
      </c>
      <c r="X110" s="2" t="s">
        <v>838</v>
      </c>
      <c r="Y110" s="2">
        <v>89</v>
      </c>
      <c r="Z110" s="2" t="s">
        <v>222</v>
      </c>
      <c r="AA110" s="3" t="str">
        <f>INDEX('Faculty Master'!$B$2:$B$21,MATCH(AB110,'Faculty Master'!$A$2:$A$21,0))</f>
        <v>Dr. Imran Qureshi</v>
      </c>
      <c r="AB110" s="2" t="s">
        <v>61</v>
      </c>
    </row>
    <row r="111" spans="1:28">
      <c r="A111" s="2" t="s">
        <v>1028</v>
      </c>
      <c r="B111" s="2" t="s">
        <v>1029</v>
      </c>
      <c r="C111" s="2" t="s">
        <v>225</v>
      </c>
      <c r="D111" s="2" t="s">
        <v>1030</v>
      </c>
      <c r="E111" s="2" t="s">
        <v>833</v>
      </c>
      <c r="F111" s="2" t="s">
        <v>1031</v>
      </c>
      <c r="G111" s="2" t="s">
        <v>19</v>
      </c>
      <c r="H111" s="2">
        <v>1</v>
      </c>
      <c r="I111" s="2" t="s">
        <v>408</v>
      </c>
      <c r="J111" s="2" t="s">
        <v>554</v>
      </c>
      <c r="K111" s="2" t="s">
        <v>24</v>
      </c>
      <c r="L111" s="2" t="s">
        <v>24</v>
      </c>
      <c r="M111" s="2" t="s">
        <v>280</v>
      </c>
      <c r="N111" s="2" t="s">
        <v>870</v>
      </c>
      <c r="O111" s="2" t="s">
        <v>1032</v>
      </c>
      <c r="P111" s="2" t="s">
        <v>214</v>
      </c>
      <c r="Q111" s="2" t="s">
        <v>332</v>
      </c>
      <c r="R111" s="2" t="s">
        <v>1033</v>
      </c>
      <c r="S111" s="2" t="s">
        <v>1034</v>
      </c>
      <c r="T111" s="2" t="s">
        <v>218</v>
      </c>
      <c r="U111" s="2" t="s">
        <v>286</v>
      </c>
      <c r="V111" s="2" t="s">
        <v>220</v>
      </c>
      <c r="W111" s="2" t="s">
        <v>221</v>
      </c>
      <c r="X111" s="2" t="s">
        <v>838</v>
      </c>
      <c r="Y111" s="2">
        <v>84.3</v>
      </c>
      <c r="Z111" s="2" t="s">
        <v>222</v>
      </c>
      <c r="AA111" s="3" t="str">
        <f>INDEX('Faculty Master'!$B$2:$B$21,MATCH(AB111,'Faculty Master'!$A$2:$A$21,0))</f>
        <v>Dr. Imran Qureshi</v>
      </c>
      <c r="AB111" s="2" t="s">
        <v>61</v>
      </c>
    </row>
    <row r="112" spans="1:28">
      <c r="A112" s="2" t="s">
        <v>1035</v>
      </c>
      <c r="B112" s="2" t="s">
        <v>1036</v>
      </c>
      <c r="C112" s="2" t="s">
        <v>206</v>
      </c>
      <c r="D112" s="2" t="s">
        <v>1037</v>
      </c>
      <c r="E112" s="2" t="s">
        <v>833</v>
      </c>
      <c r="F112" s="2" t="s">
        <v>1038</v>
      </c>
      <c r="G112" s="2" t="s">
        <v>19</v>
      </c>
      <c r="H112" s="2">
        <v>1</v>
      </c>
      <c r="I112" s="2" t="s">
        <v>408</v>
      </c>
      <c r="J112" s="2" t="s">
        <v>554</v>
      </c>
      <c r="K112" s="2" t="s">
        <v>24</v>
      </c>
      <c r="L112" s="2" t="s">
        <v>24</v>
      </c>
      <c r="M112" s="2" t="s">
        <v>642</v>
      </c>
      <c r="N112" s="2" t="s">
        <v>643</v>
      </c>
      <c r="O112" s="2" t="s">
        <v>1039</v>
      </c>
      <c r="P112" s="2" t="s">
        <v>214</v>
      </c>
      <c r="Q112" s="2" t="s">
        <v>259</v>
      </c>
      <c r="R112" s="2" t="s">
        <v>1040</v>
      </c>
      <c r="S112" s="2" t="s">
        <v>1041</v>
      </c>
      <c r="T112" s="2" t="s">
        <v>218</v>
      </c>
      <c r="U112" s="2" t="s">
        <v>286</v>
      </c>
      <c r="V112" s="2" t="s">
        <v>220</v>
      </c>
      <c r="W112" s="2" t="s">
        <v>221</v>
      </c>
      <c r="X112" s="2" t="s">
        <v>838</v>
      </c>
      <c r="Y112" s="2">
        <v>83.09999999999999</v>
      </c>
      <c r="Z112" s="2" t="s">
        <v>251</v>
      </c>
      <c r="AA112" s="3" t="str">
        <f>INDEX('Faculty Master'!$B$2:$B$21,MATCH(AB112,'Faculty Master'!$A$2:$A$21,0))</f>
        <v>Dr. Pooja Iyer</v>
      </c>
      <c r="AB112" s="2" t="s">
        <v>84</v>
      </c>
    </row>
    <row r="113" spans="1:28">
      <c r="A113" s="2" t="s">
        <v>1042</v>
      </c>
      <c r="B113" s="2" t="s">
        <v>1043</v>
      </c>
      <c r="C113" s="2" t="s">
        <v>225</v>
      </c>
      <c r="D113" s="2" t="s">
        <v>1044</v>
      </c>
      <c r="E113" s="2" t="s">
        <v>833</v>
      </c>
      <c r="F113" s="2" t="s">
        <v>1045</v>
      </c>
      <c r="G113" s="2" t="s">
        <v>19</v>
      </c>
      <c r="H113" s="2">
        <v>1</v>
      </c>
      <c r="I113" s="2" t="s">
        <v>408</v>
      </c>
      <c r="J113" s="2" t="s">
        <v>554</v>
      </c>
      <c r="K113" s="2" t="s">
        <v>24</v>
      </c>
      <c r="L113" s="2" t="s">
        <v>24</v>
      </c>
      <c r="M113" s="2" t="s">
        <v>256</v>
      </c>
      <c r="N113" s="2" t="s">
        <v>257</v>
      </c>
      <c r="O113" s="2" t="s">
        <v>1046</v>
      </c>
      <c r="P113" s="2" t="s">
        <v>214</v>
      </c>
      <c r="Q113" s="2" t="s">
        <v>495</v>
      </c>
      <c r="R113" s="2" t="s">
        <v>1047</v>
      </c>
      <c r="S113" s="2" t="s">
        <v>1048</v>
      </c>
      <c r="T113" s="2" t="s">
        <v>218</v>
      </c>
      <c r="U113" s="2" t="s">
        <v>286</v>
      </c>
      <c r="V113" s="2" t="s">
        <v>220</v>
      </c>
      <c r="W113" s="2" t="s">
        <v>221</v>
      </c>
      <c r="X113" s="2" t="s">
        <v>838</v>
      </c>
      <c r="Y113" s="2">
        <v>86.5</v>
      </c>
      <c r="Z113" s="2" t="s">
        <v>222</v>
      </c>
      <c r="AA113" s="3" t="str">
        <f>INDEX('Faculty Master'!$B$2:$B$21,MATCH(AB113,'Faculty Master'!$A$2:$A$21,0))</f>
        <v>Dr. Pooja Iyer</v>
      </c>
      <c r="AB113" s="2" t="s">
        <v>84</v>
      </c>
    </row>
    <row r="114" spans="1:28">
      <c r="A114" s="2" t="s">
        <v>1049</v>
      </c>
      <c r="B114" s="2" t="s">
        <v>1050</v>
      </c>
      <c r="C114" s="2" t="s">
        <v>206</v>
      </c>
      <c r="D114" s="2" t="s">
        <v>1051</v>
      </c>
      <c r="E114" s="2" t="s">
        <v>833</v>
      </c>
      <c r="F114" s="2" t="s">
        <v>869</v>
      </c>
      <c r="G114" s="2" t="s">
        <v>19</v>
      </c>
      <c r="H114" s="2">
        <v>1</v>
      </c>
      <c r="I114" s="2" t="s">
        <v>408</v>
      </c>
      <c r="J114" s="2" t="s">
        <v>554</v>
      </c>
      <c r="K114" s="2" t="s">
        <v>24</v>
      </c>
      <c r="L114" s="2" t="s">
        <v>24</v>
      </c>
      <c r="M114" s="2" t="s">
        <v>308</v>
      </c>
      <c r="N114" s="2" t="s">
        <v>358</v>
      </c>
      <c r="O114" s="2" t="s">
        <v>1052</v>
      </c>
      <c r="P114" s="2" t="s">
        <v>214</v>
      </c>
      <c r="Q114" s="2" t="s">
        <v>215</v>
      </c>
      <c r="R114" s="2" t="s">
        <v>1053</v>
      </c>
      <c r="S114" s="2" t="s">
        <v>1054</v>
      </c>
      <c r="T114" s="2" t="s">
        <v>218</v>
      </c>
      <c r="U114" s="2" t="s">
        <v>219</v>
      </c>
      <c r="V114" s="2" t="s">
        <v>274</v>
      </c>
      <c r="W114" s="2" t="s">
        <v>221</v>
      </c>
      <c r="X114" s="2" t="s">
        <v>838</v>
      </c>
      <c r="Y114" s="2">
        <v>95.8</v>
      </c>
      <c r="Z114" s="2" t="s">
        <v>222</v>
      </c>
      <c r="AA114" s="3" t="str">
        <f>INDEX('Faculty Master'!$B$2:$B$21,MATCH(AB114,'Faculty Master'!$A$2:$A$21,0))</f>
        <v>Dr. Pooja Iyer</v>
      </c>
      <c r="AB114" s="2" t="s">
        <v>84</v>
      </c>
    </row>
    <row r="115" spans="1:28">
      <c r="A115" s="2" t="s">
        <v>1055</v>
      </c>
      <c r="B115" s="2" t="s">
        <v>1056</v>
      </c>
      <c r="C115" s="2" t="s">
        <v>225</v>
      </c>
      <c r="D115" s="2" t="s">
        <v>1057</v>
      </c>
      <c r="E115" s="2" t="s">
        <v>833</v>
      </c>
      <c r="F115" s="2" t="s">
        <v>1058</v>
      </c>
      <c r="G115" s="2" t="s">
        <v>19</v>
      </c>
      <c r="H115" s="2">
        <v>1</v>
      </c>
      <c r="I115" s="2" t="s">
        <v>408</v>
      </c>
      <c r="J115" s="2" t="s">
        <v>554</v>
      </c>
      <c r="K115" s="2" t="s">
        <v>24</v>
      </c>
      <c r="L115" s="2" t="s">
        <v>24</v>
      </c>
      <c r="M115" s="2" t="s">
        <v>256</v>
      </c>
      <c r="N115" s="2" t="s">
        <v>257</v>
      </c>
      <c r="O115" s="2" t="s">
        <v>794</v>
      </c>
      <c r="P115" s="2" t="s">
        <v>231</v>
      </c>
      <c r="Q115" s="2" t="s">
        <v>556</v>
      </c>
      <c r="R115" s="2" t="s">
        <v>1059</v>
      </c>
      <c r="S115" s="2" t="s">
        <v>1060</v>
      </c>
      <c r="T115" s="2" t="s">
        <v>218</v>
      </c>
      <c r="U115" s="2" t="s">
        <v>219</v>
      </c>
      <c r="V115" s="2" t="s">
        <v>274</v>
      </c>
      <c r="W115" s="2" t="s">
        <v>221</v>
      </c>
      <c r="X115" s="2" t="s">
        <v>838</v>
      </c>
      <c r="Y115" s="2">
        <v>88.09999999999999</v>
      </c>
      <c r="Z115" s="2" t="s">
        <v>222</v>
      </c>
      <c r="AA115" s="3" t="str">
        <f>INDEX('Faculty Master'!$B$2:$B$21,MATCH(AB115,'Faculty Master'!$A$2:$A$21,0))</f>
        <v>Dr. Pooja Iyer</v>
      </c>
      <c r="AB115" s="2" t="s">
        <v>84</v>
      </c>
    </row>
    <row r="116" spans="1:28">
      <c r="A116" s="2" t="s">
        <v>1061</v>
      </c>
      <c r="B116" s="2" t="s">
        <v>1062</v>
      </c>
      <c r="C116" s="2" t="s">
        <v>206</v>
      </c>
      <c r="D116" s="2" t="s">
        <v>1063</v>
      </c>
      <c r="E116" s="2" t="s">
        <v>833</v>
      </c>
      <c r="F116" s="2" t="s">
        <v>1064</v>
      </c>
      <c r="G116" s="2" t="s">
        <v>19</v>
      </c>
      <c r="H116" s="2">
        <v>1</v>
      </c>
      <c r="I116" s="2" t="s">
        <v>408</v>
      </c>
      <c r="J116" s="2" t="s">
        <v>554</v>
      </c>
      <c r="K116" s="2" t="s">
        <v>24</v>
      </c>
      <c r="L116" s="2" t="s">
        <v>24</v>
      </c>
      <c r="M116" s="2" t="s">
        <v>392</v>
      </c>
      <c r="N116" s="2" t="s">
        <v>393</v>
      </c>
      <c r="O116" s="2" t="s">
        <v>1065</v>
      </c>
      <c r="P116" s="2" t="s">
        <v>231</v>
      </c>
      <c r="Q116" s="2" t="s">
        <v>311</v>
      </c>
      <c r="R116" s="2" t="s">
        <v>1066</v>
      </c>
      <c r="S116" s="2" t="s">
        <v>1067</v>
      </c>
      <c r="T116" s="2" t="s">
        <v>434</v>
      </c>
      <c r="U116" s="2" t="s">
        <v>286</v>
      </c>
      <c r="V116" s="2" t="s">
        <v>274</v>
      </c>
      <c r="W116" s="2" t="s">
        <v>221</v>
      </c>
      <c r="X116" s="2" t="s">
        <v>838</v>
      </c>
      <c r="Y116" s="2">
        <v>94.8</v>
      </c>
      <c r="Z116" s="2" t="s">
        <v>222</v>
      </c>
      <c r="AA116" s="3" t="str">
        <f>INDEX('Faculty Master'!$B$2:$B$21,MATCH(AB116,'Faculty Master'!$A$2:$A$21,0))</f>
        <v>Dr. Pooja Iyer</v>
      </c>
      <c r="AB116" s="2" t="s">
        <v>84</v>
      </c>
    </row>
    <row r="117" spans="1:28">
      <c r="A117" s="2" t="s">
        <v>1068</v>
      </c>
      <c r="B117" s="2" t="s">
        <v>1069</v>
      </c>
      <c r="C117" s="2" t="s">
        <v>225</v>
      </c>
      <c r="D117" s="2" t="s">
        <v>1057</v>
      </c>
      <c r="E117" s="2" t="s">
        <v>833</v>
      </c>
      <c r="F117" s="2" t="s">
        <v>1070</v>
      </c>
      <c r="G117" s="2" t="s">
        <v>19</v>
      </c>
      <c r="H117" s="2">
        <v>1</v>
      </c>
      <c r="I117" s="2" t="s">
        <v>408</v>
      </c>
      <c r="J117" s="2" t="s">
        <v>554</v>
      </c>
      <c r="K117" s="2" t="s">
        <v>24</v>
      </c>
      <c r="L117" s="2" t="s">
        <v>24</v>
      </c>
      <c r="M117" s="2" t="s">
        <v>642</v>
      </c>
      <c r="N117" s="2" t="s">
        <v>1071</v>
      </c>
      <c r="O117" s="2" t="s">
        <v>1072</v>
      </c>
      <c r="P117" s="2" t="s">
        <v>214</v>
      </c>
      <c r="Q117" s="2" t="s">
        <v>311</v>
      </c>
      <c r="R117" s="2" t="s">
        <v>1073</v>
      </c>
      <c r="S117" s="2" t="s">
        <v>1074</v>
      </c>
      <c r="T117" s="2" t="s">
        <v>434</v>
      </c>
      <c r="U117" s="2" t="s">
        <v>219</v>
      </c>
      <c r="V117" s="2" t="s">
        <v>220</v>
      </c>
      <c r="W117" s="2" t="s">
        <v>221</v>
      </c>
      <c r="X117" s="2" t="s">
        <v>838</v>
      </c>
      <c r="Y117" s="2">
        <v>82.90000000000001</v>
      </c>
      <c r="Z117" s="2" t="s">
        <v>222</v>
      </c>
      <c r="AA117" s="3" t="str">
        <f>INDEX('Faculty Master'!$B$2:$B$21,MATCH(AB117,'Faculty Master'!$A$2:$A$21,0))</f>
        <v>Dr. Pooja Iyer</v>
      </c>
      <c r="AB117" s="2" t="s">
        <v>84</v>
      </c>
    </row>
    <row r="118" spans="1:28">
      <c r="A118" s="2" t="s">
        <v>1075</v>
      </c>
      <c r="B118" s="2" t="s">
        <v>1076</v>
      </c>
      <c r="C118" s="2" t="s">
        <v>206</v>
      </c>
      <c r="D118" s="2" t="s">
        <v>1077</v>
      </c>
      <c r="E118" s="2" t="s">
        <v>833</v>
      </c>
      <c r="F118" s="2" t="s">
        <v>970</v>
      </c>
      <c r="G118" s="2" t="s">
        <v>19</v>
      </c>
      <c r="H118" s="2">
        <v>1</v>
      </c>
      <c r="I118" s="2" t="s">
        <v>408</v>
      </c>
      <c r="J118" s="2" t="s">
        <v>554</v>
      </c>
      <c r="K118" s="2" t="s">
        <v>24</v>
      </c>
      <c r="L118" s="2" t="s">
        <v>24</v>
      </c>
      <c r="M118" s="2" t="s">
        <v>392</v>
      </c>
      <c r="N118" s="2" t="s">
        <v>930</v>
      </c>
      <c r="O118" s="2" t="s">
        <v>1078</v>
      </c>
      <c r="P118" s="2" t="s">
        <v>231</v>
      </c>
      <c r="Q118" s="2" t="s">
        <v>505</v>
      </c>
      <c r="R118" s="2" t="s">
        <v>1079</v>
      </c>
      <c r="S118" s="2" t="s">
        <v>1080</v>
      </c>
      <c r="T118" s="2" t="s">
        <v>218</v>
      </c>
      <c r="U118" s="2" t="s">
        <v>219</v>
      </c>
      <c r="V118" s="2" t="s">
        <v>220</v>
      </c>
      <c r="W118" s="2" t="s">
        <v>221</v>
      </c>
      <c r="X118" s="2" t="s">
        <v>838</v>
      </c>
      <c r="Y118" s="2">
        <v>76.3</v>
      </c>
      <c r="Z118" s="2" t="s">
        <v>222</v>
      </c>
      <c r="AA118" s="3" t="str">
        <f>INDEX('Faculty Master'!$B$2:$B$21,MATCH(AB118,'Faculty Master'!$A$2:$A$21,0))</f>
        <v>Dr. Pooja Iyer</v>
      </c>
      <c r="AB118" s="2" t="s">
        <v>84</v>
      </c>
    </row>
    <row r="119" spans="1:28">
      <c r="A119" s="2" t="s">
        <v>1081</v>
      </c>
      <c r="B119" s="2" t="s">
        <v>1082</v>
      </c>
      <c r="C119" s="2" t="s">
        <v>225</v>
      </c>
      <c r="D119" s="2" t="s">
        <v>1083</v>
      </c>
      <c r="E119" s="2" t="s">
        <v>833</v>
      </c>
      <c r="F119" s="2" t="s">
        <v>896</v>
      </c>
      <c r="G119" s="2" t="s">
        <v>19</v>
      </c>
      <c r="H119" s="2">
        <v>1</v>
      </c>
      <c r="I119" s="2" t="s">
        <v>408</v>
      </c>
      <c r="J119" s="2" t="s">
        <v>554</v>
      </c>
      <c r="K119" s="2" t="s">
        <v>24</v>
      </c>
      <c r="L119" s="2" t="s">
        <v>24</v>
      </c>
      <c r="M119" s="2" t="s">
        <v>308</v>
      </c>
      <c r="N119" s="2" t="s">
        <v>385</v>
      </c>
      <c r="O119" s="2" t="s">
        <v>843</v>
      </c>
      <c r="P119" s="2" t="s">
        <v>214</v>
      </c>
      <c r="Q119" s="2" t="s">
        <v>546</v>
      </c>
      <c r="R119" s="2" t="s">
        <v>1084</v>
      </c>
      <c r="S119" s="2" t="s">
        <v>1085</v>
      </c>
      <c r="T119" s="2" t="s">
        <v>434</v>
      </c>
      <c r="U119" s="2" t="s">
        <v>219</v>
      </c>
      <c r="V119" s="2" t="s">
        <v>220</v>
      </c>
      <c r="W119" s="2" t="s">
        <v>221</v>
      </c>
      <c r="X119" s="2" t="s">
        <v>838</v>
      </c>
      <c r="Y119" s="2">
        <v>86</v>
      </c>
      <c r="Z119" s="2" t="s">
        <v>222</v>
      </c>
      <c r="AA119" s="3" t="str">
        <f>INDEX('Faculty Master'!$B$2:$B$21,MATCH(AB119,'Faculty Master'!$A$2:$A$21,0))</f>
        <v>Dr. Pooja Iyer</v>
      </c>
      <c r="AB119" s="2" t="s">
        <v>84</v>
      </c>
    </row>
    <row r="120" spans="1:28">
      <c r="A120" s="2" t="s">
        <v>1086</v>
      </c>
      <c r="B120" s="2" t="s">
        <v>1087</v>
      </c>
      <c r="C120" s="2" t="s">
        <v>225</v>
      </c>
      <c r="D120" s="2" t="s">
        <v>1088</v>
      </c>
      <c r="E120" s="2" t="s">
        <v>833</v>
      </c>
      <c r="F120" s="2" t="s">
        <v>1089</v>
      </c>
      <c r="G120" s="2" t="s">
        <v>19</v>
      </c>
      <c r="H120" s="2">
        <v>1</v>
      </c>
      <c r="I120" s="2" t="s">
        <v>408</v>
      </c>
      <c r="J120" s="2" t="s">
        <v>554</v>
      </c>
      <c r="K120" s="2" t="s">
        <v>24</v>
      </c>
      <c r="L120" s="2" t="s">
        <v>24</v>
      </c>
      <c r="M120" s="2" t="s">
        <v>642</v>
      </c>
      <c r="N120" s="2" t="s">
        <v>1071</v>
      </c>
      <c r="O120" s="2" t="s">
        <v>1090</v>
      </c>
      <c r="P120" s="2" t="s">
        <v>349</v>
      </c>
      <c r="Q120" s="2" t="s">
        <v>269</v>
      </c>
      <c r="R120" s="2" t="s">
        <v>1091</v>
      </c>
      <c r="S120" s="2" t="s">
        <v>1092</v>
      </c>
      <c r="T120" s="2" t="s">
        <v>272</v>
      </c>
      <c r="U120" s="2" t="s">
        <v>273</v>
      </c>
      <c r="V120" s="2" t="s">
        <v>220</v>
      </c>
      <c r="W120" s="2" t="s">
        <v>221</v>
      </c>
      <c r="X120" s="2" t="s">
        <v>838</v>
      </c>
      <c r="Y120" s="2">
        <v>85.59999999999999</v>
      </c>
      <c r="Z120" s="2" t="s">
        <v>251</v>
      </c>
      <c r="AA120" s="3" t="str">
        <f>INDEX('Faculty Master'!$B$2:$B$21,MATCH(AB120,'Faculty Master'!$A$2:$A$21,0))</f>
        <v>Dr. Pooja Iyer</v>
      </c>
      <c r="AB120" s="2" t="s">
        <v>84</v>
      </c>
    </row>
    <row r="121" spans="1:28">
      <c r="A121" s="2" t="s">
        <v>1093</v>
      </c>
      <c r="B121" s="2" t="s">
        <v>1094</v>
      </c>
      <c r="C121" s="2" t="s">
        <v>225</v>
      </c>
      <c r="D121" s="2" t="s">
        <v>1095</v>
      </c>
      <c r="E121" s="2" t="s">
        <v>833</v>
      </c>
      <c r="F121" s="2" t="s">
        <v>1096</v>
      </c>
      <c r="G121" s="2" t="s">
        <v>19</v>
      </c>
      <c r="H121" s="2">
        <v>1</v>
      </c>
      <c r="I121" s="2" t="s">
        <v>408</v>
      </c>
      <c r="J121" s="2" t="s">
        <v>554</v>
      </c>
      <c r="K121" s="2" t="s">
        <v>24</v>
      </c>
      <c r="L121" s="2" t="s">
        <v>24</v>
      </c>
      <c r="M121" s="2" t="s">
        <v>329</v>
      </c>
      <c r="N121" s="2" t="s">
        <v>330</v>
      </c>
      <c r="O121" s="2" t="s">
        <v>1097</v>
      </c>
      <c r="P121" s="2" t="s">
        <v>214</v>
      </c>
      <c r="Q121" s="2" t="s">
        <v>609</v>
      </c>
      <c r="R121" s="2" t="s">
        <v>1098</v>
      </c>
      <c r="S121" s="2" t="s">
        <v>1099</v>
      </c>
      <c r="T121" s="2" t="s">
        <v>324</v>
      </c>
      <c r="U121" s="2" t="s">
        <v>219</v>
      </c>
      <c r="V121" s="2" t="s">
        <v>220</v>
      </c>
      <c r="W121" s="2" t="s">
        <v>353</v>
      </c>
      <c r="X121" s="2" t="s">
        <v>838</v>
      </c>
      <c r="Y121" s="2">
        <v>78.90000000000001</v>
      </c>
      <c r="Z121" s="2" t="s">
        <v>222</v>
      </c>
      <c r="AA121" s="3" t="str">
        <f>INDEX('Faculty Master'!$B$2:$B$21,MATCH(AB121,'Faculty Master'!$A$2:$A$21,0))</f>
        <v>Dr. Pooja Iyer</v>
      </c>
      <c r="AB121" s="2" t="s">
        <v>84</v>
      </c>
    </row>
  </sheetData>
  <autoFilter ref="A1:AB12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35A1B"/>
  </sheetPr>
  <dimension ref="A1:L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28.7109375" customWidth="1"/>
    <col min="3" max="3" width="23.7109375" customWidth="1"/>
    <col min="4" max="4" width="22.7109375" customWidth="1"/>
    <col min="5" max="5" width="35.7109375" customWidth="1"/>
    <col min="6" max="6" width="46.7109375" customWidth="1"/>
    <col min="7" max="7" width="20.7109375" customWidth="1"/>
    <col min="8" max="8" width="36.7109375" customWidth="1"/>
    <col min="9" max="9" width="40.7109375" customWidth="1"/>
    <col min="10" max="10" width="22.7109375" customWidth="1"/>
    <col min="11" max="11" width="29.7109375" customWidth="1"/>
    <col min="12" max="12" width="15.7109375" customWidth="1"/>
  </cols>
  <sheetData>
    <row r="1" spans="1:12" ht="32" customHeight="1">
      <c r="A1" s="1" t="s">
        <v>17</v>
      </c>
      <c r="B1" s="1" t="s">
        <v>1100</v>
      </c>
      <c r="C1" s="1" t="s">
        <v>1101</v>
      </c>
      <c r="D1" s="1" t="s">
        <v>1102</v>
      </c>
      <c r="E1" s="1" t="s">
        <v>1103</v>
      </c>
      <c r="F1" s="1" t="s">
        <v>1104</v>
      </c>
      <c r="G1" s="1" t="s">
        <v>1105</v>
      </c>
      <c r="H1" s="1" t="s">
        <v>1106</v>
      </c>
      <c r="I1" s="1" t="s">
        <v>1107</v>
      </c>
      <c r="J1" s="1" t="s">
        <v>11</v>
      </c>
      <c r="K1" s="1" t="s">
        <v>1108</v>
      </c>
      <c r="L1" s="1" t="s">
        <v>1109</v>
      </c>
    </row>
    <row r="2" spans="1:12">
      <c r="A2" s="2" t="s">
        <v>126</v>
      </c>
      <c r="B2" s="2" t="s">
        <v>1110</v>
      </c>
      <c r="C2" s="2" t="s">
        <v>1111</v>
      </c>
      <c r="D2" s="2" t="s">
        <v>22</v>
      </c>
      <c r="E2" s="2" t="s">
        <v>22</v>
      </c>
      <c r="F2" s="2" t="s">
        <v>1112</v>
      </c>
      <c r="G2" s="2">
        <v>26</v>
      </c>
      <c r="H2" s="2" t="s">
        <v>1113</v>
      </c>
      <c r="I2" s="2" t="s">
        <v>1114</v>
      </c>
      <c r="J2" s="3">
        <f>SUMIF('Faculty Utilization'!$I$2:$I$91,A2,'Faculty Utilization'!$S$2:$S$91)</f>
        <v>300</v>
      </c>
      <c r="K2" s="3">
        <f>FacultyGoal</f>
        <v>150</v>
      </c>
      <c r="L2" s="3">
        <f>ROUND(J2/K2*100,1)</f>
        <v>200</v>
      </c>
    </row>
    <row r="3" spans="1:12">
      <c r="A3" s="2" t="s">
        <v>81</v>
      </c>
      <c r="B3" s="2" t="s">
        <v>1115</v>
      </c>
      <c r="C3" s="2" t="s">
        <v>269</v>
      </c>
      <c r="D3" s="2" t="s">
        <v>34</v>
      </c>
      <c r="E3" s="2" t="s">
        <v>34</v>
      </c>
      <c r="F3" s="2" t="s">
        <v>1116</v>
      </c>
      <c r="G3" s="2">
        <v>21</v>
      </c>
      <c r="H3" s="2" t="s">
        <v>1117</v>
      </c>
      <c r="I3" s="2" t="s">
        <v>1118</v>
      </c>
      <c r="J3" s="3">
        <f>SUMIF('Faculty Utilization'!$I$2:$I$91,A3,'Faculty Utilization'!$S$2:$S$91)</f>
        <v>240</v>
      </c>
      <c r="K3" s="3">
        <f>FacultyGoal</f>
        <v>150</v>
      </c>
      <c r="L3" s="3">
        <f>ROUND(J3/K3*100,1)</f>
        <v>160</v>
      </c>
    </row>
    <row r="4" spans="1:12">
      <c r="A4" s="2" t="s">
        <v>78</v>
      </c>
      <c r="B4" s="2" t="s">
        <v>1119</v>
      </c>
      <c r="C4" s="2" t="s">
        <v>1120</v>
      </c>
      <c r="D4" s="2" t="s">
        <v>77</v>
      </c>
      <c r="E4" s="2" t="s">
        <v>77</v>
      </c>
      <c r="F4" s="2" t="s">
        <v>1121</v>
      </c>
      <c r="G4" s="2">
        <v>16</v>
      </c>
      <c r="H4" s="2" t="s">
        <v>24</v>
      </c>
      <c r="I4" s="2" t="s">
        <v>1122</v>
      </c>
      <c r="J4" s="3">
        <f>SUMIF('Faculty Utilization'!$I$2:$I$91,A4,'Faculty Utilization'!$S$2:$S$91)</f>
        <v>180</v>
      </c>
      <c r="K4" s="3">
        <f>FacultyGoal</f>
        <v>150</v>
      </c>
      <c r="L4" s="3">
        <f>ROUND(J4/K4*100,1)</f>
        <v>120</v>
      </c>
    </row>
    <row r="5" spans="1:12">
      <c r="A5" s="2" t="s">
        <v>31</v>
      </c>
      <c r="B5" s="2" t="s">
        <v>1123</v>
      </c>
      <c r="C5" s="2" t="s">
        <v>1120</v>
      </c>
      <c r="D5" s="2" t="s">
        <v>30</v>
      </c>
      <c r="E5" s="2" t="s">
        <v>30</v>
      </c>
      <c r="F5" s="2" t="s">
        <v>1124</v>
      </c>
      <c r="G5" s="2">
        <v>15</v>
      </c>
      <c r="H5" s="2" t="s">
        <v>24</v>
      </c>
      <c r="I5" s="2" t="s">
        <v>1125</v>
      </c>
      <c r="J5" s="3">
        <f>SUMIF('Faculty Utilization'!$I$2:$I$91,A5,'Faculty Utilization'!$S$2:$S$91)</f>
        <v>210</v>
      </c>
      <c r="K5" s="3">
        <f>FacultyGoal</f>
        <v>150</v>
      </c>
      <c r="L5" s="3">
        <f>ROUND(J5/K5*100,1)</f>
        <v>140</v>
      </c>
    </row>
    <row r="6" spans="1:12">
      <c r="A6" s="2" t="s">
        <v>58</v>
      </c>
      <c r="B6" s="2" t="s">
        <v>1126</v>
      </c>
      <c r="C6" s="2" t="s">
        <v>1120</v>
      </c>
      <c r="D6" s="2" t="s">
        <v>57</v>
      </c>
      <c r="E6" s="2" t="s">
        <v>1127</v>
      </c>
      <c r="F6" s="2" t="s">
        <v>1128</v>
      </c>
      <c r="G6" s="2">
        <v>14</v>
      </c>
      <c r="H6" s="2" t="s">
        <v>1129</v>
      </c>
      <c r="I6" s="2" t="s">
        <v>1130</v>
      </c>
      <c r="J6" s="3">
        <f>SUMIF('Faculty Utilization'!$I$2:$I$91,A6,'Faculty Utilization'!$S$2:$S$91)</f>
        <v>300</v>
      </c>
      <c r="K6" s="3">
        <f>FacultyGoal</f>
        <v>150</v>
      </c>
      <c r="L6" s="3">
        <f>ROUND(J6/K6*100,1)</f>
        <v>200</v>
      </c>
    </row>
    <row r="7" spans="1:12">
      <c r="A7" s="2" t="s">
        <v>49</v>
      </c>
      <c r="B7" s="2" t="s">
        <v>1131</v>
      </c>
      <c r="C7" s="2" t="s">
        <v>1132</v>
      </c>
      <c r="D7" s="2" t="s">
        <v>38</v>
      </c>
      <c r="E7" s="2" t="s">
        <v>149</v>
      </c>
      <c r="F7" s="2" t="s">
        <v>1133</v>
      </c>
      <c r="G7" s="2">
        <v>9</v>
      </c>
      <c r="H7" s="2" t="s">
        <v>24</v>
      </c>
      <c r="I7" s="2" t="s">
        <v>1134</v>
      </c>
      <c r="J7" s="3">
        <f>SUMIF('Faculty Utilization'!$I$2:$I$91,A7,'Faculty Utilization'!$S$2:$S$91)</f>
        <v>270</v>
      </c>
      <c r="K7" s="3">
        <f>FacultyGoal</f>
        <v>150</v>
      </c>
      <c r="L7" s="3">
        <f>ROUND(J7/K7*100,1)</f>
        <v>180</v>
      </c>
    </row>
    <row r="8" spans="1:12">
      <c r="A8" s="2" t="s">
        <v>35</v>
      </c>
      <c r="B8" s="2" t="s">
        <v>1135</v>
      </c>
      <c r="C8" s="2" t="s">
        <v>1132</v>
      </c>
      <c r="D8" s="2" t="s">
        <v>34</v>
      </c>
      <c r="E8" s="2" t="s">
        <v>34</v>
      </c>
      <c r="F8" s="2" t="s">
        <v>1136</v>
      </c>
      <c r="G8" s="2">
        <v>10</v>
      </c>
      <c r="H8" s="2" t="s">
        <v>1137</v>
      </c>
      <c r="I8" s="2" t="s">
        <v>1138</v>
      </c>
      <c r="J8" s="3">
        <f>SUMIF('Faculty Utilization'!$I$2:$I$91,A8,'Faculty Utilization'!$S$2:$S$91)</f>
        <v>240</v>
      </c>
      <c r="K8" s="3">
        <f>FacultyGoal</f>
        <v>150</v>
      </c>
      <c r="L8" s="3">
        <f>ROUND(J8/K8*100,1)</f>
        <v>160</v>
      </c>
    </row>
    <row r="9" spans="1:12">
      <c r="A9" s="2" t="s">
        <v>103</v>
      </c>
      <c r="B9" s="2" t="s">
        <v>1139</v>
      </c>
      <c r="C9" s="2" t="s">
        <v>1132</v>
      </c>
      <c r="D9" s="2" t="s">
        <v>22</v>
      </c>
      <c r="E9" s="2" t="s">
        <v>1140</v>
      </c>
      <c r="F9" s="2" t="s">
        <v>1141</v>
      </c>
      <c r="G9" s="2">
        <v>12</v>
      </c>
      <c r="H9" s="2" t="s">
        <v>24</v>
      </c>
      <c r="I9" s="2" t="s">
        <v>1142</v>
      </c>
      <c r="J9" s="3">
        <f>SUMIF('Faculty Utilization'!$I$2:$I$91,A9,'Faculty Utilization'!$S$2:$S$91)</f>
        <v>210</v>
      </c>
      <c r="K9" s="3">
        <f>FacultyGoal</f>
        <v>150</v>
      </c>
      <c r="L9" s="3">
        <f>ROUND(J9/K9*100,1)</f>
        <v>140</v>
      </c>
    </row>
    <row r="10" spans="1:12">
      <c r="A10" s="2" t="s">
        <v>108</v>
      </c>
      <c r="B10" s="2" t="s">
        <v>1143</v>
      </c>
      <c r="C10" s="2" t="s">
        <v>1120</v>
      </c>
      <c r="D10" s="2" t="s">
        <v>77</v>
      </c>
      <c r="E10" s="2" t="s">
        <v>77</v>
      </c>
      <c r="F10" s="2" t="s">
        <v>1144</v>
      </c>
      <c r="G10" s="2">
        <v>13</v>
      </c>
      <c r="H10" s="2" t="s">
        <v>1145</v>
      </c>
      <c r="I10" s="2" t="s">
        <v>1146</v>
      </c>
      <c r="J10" s="3">
        <f>SUMIF('Faculty Utilization'!$I$2:$I$91,A10,'Faculty Utilization'!$S$2:$S$91)</f>
        <v>210</v>
      </c>
      <c r="K10" s="3">
        <f>FacultyGoal</f>
        <v>150</v>
      </c>
      <c r="L10" s="3">
        <f>ROUND(J10/K10*100,1)</f>
        <v>140</v>
      </c>
    </row>
    <row r="11" spans="1:12">
      <c r="A11" s="2" t="s">
        <v>87</v>
      </c>
      <c r="B11" s="2" t="s">
        <v>1147</v>
      </c>
      <c r="C11" s="2" t="s">
        <v>1148</v>
      </c>
      <c r="D11" s="2" t="s">
        <v>42</v>
      </c>
      <c r="E11" s="2" t="s">
        <v>86</v>
      </c>
      <c r="F11" s="2" t="s">
        <v>1149</v>
      </c>
      <c r="G11" s="2">
        <v>18</v>
      </c>
      <c r="H11" s="2" t="s">
        <v>24</v>
      </c>
      <c r="I11" s="2" t="s">
        <v>1150</v>
      </c>
      <c r="J11" s="3">
        <f>SUMIF('Faculty Utilization'!$I$2:$I$91,A11,'Faculty Utilization'!$S$2:$S$91)</f>
        <v>150</v>
      </c>
      <c r="K11" s="3">
        <f>FacultyGoal</f>
        <v>150</v>
      </c>
      <c r="L11" s="3">
        <f>ROUND(J11/K11*100,1)</f>
        <v>100</v>
      </c>
    </row>
    <row r="12" spans="1:12">
      <c r="A12" s="2" t="s">
        <v>45</v>
      </c>
      <c r="B12" s="2" t="s">
        <v>1151</v>
      </c>
      <c r="C12" s="2" t="s">
        <v>1132</v>
      </c>
      <c r="D12" s="2" t="s">
        <v>42</v>
      </c>
      <c r="E12" s="2" t="s">
        <v>1152</v>
      </c>
      <c r="F12" s="2" t="s">
        <v>1153</v>
      </c>
      <c r="G12" s="2">
        <v>11</v>
      </c>
      <c r="H12" s="2" t="s">
        <v>1154</v>
      </c>
      <c r="I12" s="2" t="s">
        <v>1155</v>
      </c>
      <c r="J12" s="3">
        <f>SUMIF('Faculty Utilization'!$I$2:$I$91,A12,'Faculty Utilization'!$S$2:$S$91)</f>
        <v>120</v>
      </c>
      <c r="K12" s="3">
        <f>FacultyGoal</f>
        <v>150</v>
      </c>
      <c r="L12" s="3">
        <f>ROUND(J12/K12*100,1)</f>
        <v>80</v>
      </c>
    </row>
    <row r="13" spans="1:12">
      <c r="A13" s="2" t="s">
        <v>71</v>
      </c>
      <c r="B13" s="2" t="s">
        <v>1156</v>
      </c>
      <c r="C13" s="2" t="s">
        <v>1157</v>
      </c>
      <c r="D13" s="2" t="s">
        <v>22</v>
      </c>
      <c r="E13" s="2" t="s">
        <v>1158</v>
      </c>
      <c r="F13" s="2" t="s">
        <v>1159</v>
      </c>
      <c r="G13" s="2">
        <v>19</v>
      </c>
      <c r="H13" s="2" t="s">
        <v>1160</v>
      </c>
      <c r="I13" s="2" t="s">
        <v>1161</v>
      </c>
      <c r="J13" s="3">
        <f>SUMIF('Faculty Utilization'!$I$2:$I$91,A13,'Faculty Utilization'!$S$2:$S$91)</f>
        <v>330</v>
      </c>
      <c r="K13" s="3">
        <f>FacultyGoal</f>
        <v>150</v>
      </c>
      <c r="L13" s="3">
        <f>ROUND(J13/K13*100,1)</f>
        <v>220</v>
      </c>
    </row>
    <row r="14" spans="1:12">
      <c r="A14" s="2" t="s">
        <v>39</v>
      </c>
      <c r="B14" s="2" t="s">
        <v>1162</v>
      </c>
      <c r="C14" s="2" t="s">
        <v>1132</v>
      </c>
      <c r="D14" s="2" t="s">
        <v>38</v>
      </c>
      <c r="E14" s="2" t="s">
        <v>1163</v>
      </c>
      <c r="F14" s="2" t="s">
        <v>1164</v>
      </c>
      <c r="G14" s="2">
        <v>8</v>
      </c>
      <c r="H14" s="2" t="s">
        <v>24</v>
      </c>
      <c r="I14" s="2" t="s">
        <v>1165</v>
      </c>
      <c r="J14" s="3">
        <f>SUMIF('Faculty Utilization'!$I$2:$I$91,A14,'Faculty Utilization'!$S$2:$S$91)</f>
        <v>330</v>
      </c>
      <c r="K14" s="3">
        <f>FacultyGoal</f>
        <v>150</v>
      </c>
      <c r="L14" s="3">
        <f>ROUND(J14/K14*100,1)</f>
        <v>220</v>
      </c>
    </row>
    <row r="15" spans="1:12">
      <c r="A15" s="2" t="s">
        <v>64</v>
      </c>
      <c r="B15" s="2" t="s">
        <v>1166</v>
      </c>
      <c r="C15" s="2" t="s">
        <v>1120</v>
      </c>
      <c r="D15" s="2" t="s">
        <v>34</v>
      </c>
      <c r="E15" s="2" t="s">
        <v>34</v>
      </c>
      <c r="F15" s="2" t="s">
        <v>1167</v>
      </c>
      <c r="G15" s="2">
        <v>17</v>
      </c>
      <c r="H15" s="2" t="s">
        <v>1168</v>
      </c>
      <c r="I15" s="2" t="s">
        <v>1169</v>
      </c>
      <c r="J15" s="3">
        <f>SUMIF('Faculty Utilization'!$I$2:$I$91,A15,'Faculty Utilization'!$S$2:$S$91)</f>
        <v>300</v>
      </c>
      <c r="K15" s="3">
        <f>FacultyGoal</f>
        <v>150</v>
      </c>
      <c r="L15" s="3">
        <f>ROUND(J15/K15*100,1)</f>
        <v>200</v>
      </c>
    </row>
    <row r="16" spans="1:12">
      <c r="A16" s="2" t="s">
        <v>98</v>
      </c>
      <c r="B16" s="2" t="s">
        <v>1170</v>
      </c>
      <c r="C16" s="2" t="s">
        <v>1148</v>
      </c>
      <c r="D16" s="2" t="s">
        <v>42</v>
      </c>
      <c r="E16" s="2" t="s">
        <v>1171</v>
      </c>
      <c r="F16" s="2" t="s">
        <v>1172</v>
      </c>
      <c r="G16" s="2">
        <v>7</v>
      </c>
      <c r="H16" s="2" t="s">
        <v>24</v>
      </c>
      <c r="I16" s="2" t="s">
        <v>1173</v>
      </c>
      <c r="J16" s="3">
        <f>SUMIF('Faculty Utilization'!$I$2:$I$91,A16,'Faculty Utilization'!$S$2:$S$91)</f>
        <v>60</v>
      </c>
      <c r="K16" s="3">
        <f>FacultyGoal</f>
        <v>150</v>
      </c>
      <c r="L16" s="3">
        <f>ROUND(J16/K16*100,1)</f>
        <v>40</v>
      </c>
    </row>
    <row r="17" spans="1:12">
      <c r="A17" s="2" t="s">
        <v>61</v>
      </c>
      <c r="B17" s="2" t="s">
        <v>1174</v>
      </c>
      <c r="C17" s="2" t="s">
        <v>1132</v>
      </c>
      <c r="D17" s="2" t="s">
        <v>30</v>
      </c>
      <c r="E17" s="2" t="s">
        <v>30</v>
      </c>
      <c r="F17" s="2" t="s">
        <v>1175</v>
      </c>
      <c r="G17" s="2">
        <v>7</v>
      </c>
      <c r="H17" s="2" t="s">
        <v>24</v>
      </c>
      <c r="I17" s="2" t="s">
        <v>1176</v>
      </c>
      <c r="J17" s="3">
        <f>SUMIF('Faculty Utilization'!$I$2:$I$91,A17,'Faculty Utilization'!$S$2:$S$91)</f>
        <v>180</v>
      </c>
      <c r="K17" s="3">
        <f>FacultyGoal</f>
        <v>150</v>
      </c>
      <c r="L17" s="3">
        <f>ROUND(J17/K17*100,1)</f>
        <v>120</v>
      </c>
    </row>
    <row r="18" spans="1:12">
      <c r="A18" s="2" t="s">
        <v>84</v>
      </c>
      <c r="B18" s="2" t="s">
        <v>1177</v>
      </c>
      <c r="C18" s="2" t="s">
        <v>1132</v>
      </c>
      <c r="D18" s="2" t="s">
        <v>57</v>
      </c>
      <c r="E18" s="2" t="s">
        <v>1127</v>
      </c>
      <c r="F18" s="2" t="s">
        <v>1178</v>
      </c>
      <c r="G18" s="2">
        <v>9</v>
      </c>
      <c r="H18" s="2" t="s">
        <v>24</v>
      </c>
      <c r="I18" s="2" t="s">
        <v>1179</v>
      </c>
      <c r="J18" s="3">
        <f>SUMIF('Faculty Utilization'!$I$2:$I$91,A18,'Faculty Utilization'!$S$2:$S$91)</f>
        <v>270</v>
      </c>
      <c r="K18" s="3">
        <f>FacultyGoal</f>
        <v>150</v>
      </c>
      <c r="L18" s="3">
        <f>ROUND(J18/K18*100,1)</f>
        <v>180</v>
      </c>
    </row>
    <row r="19" spans="1:12">
      <c r="A19" s="2" t="s">
        <v>27</v>
      </c>
      <c r="B19" s="2" t="s">
        <v>1180</v>
      </c>
      <c r="C19" s="2" t="s">
        <v>1157</v>
      </c>
      <c r="D19" s="2" t="s">
        <v>22</v>
      </c>
      <c r="E19" s="2" t="s">
        <v>1181</v>
      </c>
      <c r="F19" s="2" t="s">
        <v>1182</v>
      </c>
      <c r="G19" s="2">
        <v>24</v>
      </c>
      <c r="H19" s="2" t="s">
        <v>24</v>
      </c>
      <c r="I19" s="2" t="s">
        <v>1183</v>
      </c>
      <c r="J19" s="3">
        <f>SUMIF('Faculty Utilization'!$I$2:$I$91,A19,'Faculty Utilization'!$S$2:$S$91)</f>
        <v>240</v>
      </c>
      <c r="K19" s="3">
        <f>FacultyGoal</f>
        <v>150</v>
      </c>
      <c r="L19" s="3">
        <f>ROUND(J19/K19*100,1)</f>
        <v>160</v>
      </c>
    </row>
    <row r="20" spans="1:12">
      <c r="A20" s="2" t="s">
        <v>54</v>
      </c>
      <c r="B20" s="2" t="s">
        <v>1184</v>
      </c>
      <c r="C20" s="2" t="s">
        <v>1132</v>
      </c>
      <c r="D20" s="2" t="s">
        <v>42</v>
      </c>
      <c r="E20" s="2" t="s">
        <v>1185</v>
      </c>
      <c r="F20" s="2" t="s">
        <v>1186</v>
      </c>
      <c r="G20" s="2">
        <v>8</v>
      </c>
      <c r="H20" s="2" t="s">
        <v>24</v>
      </c>
      <c r="I20" s="2" t="s">
        <v>1187</v>
      </c>
      <c r="J20" s="3">
        <f>SUMIF('Faculty Utilization'!$I$2:$I$91,A20,'Faculty Utilization'!$S$2:$S$91)</f>
        <v>210</v>
      </c>
      <c r="K20" s="3">
        <f>FacultyGoal</f>
        <v>150</v>
      </c>
      <c r="L20" s="3">
        <f>ROUND(J20/K20*100,1)</f>
        <v>140</v>
      </c>
    </row>
    <row r="21" spans="1:12">
      <c r="A21" s="2" t="s">
        <v>118</v>
      </c>
      <c r="B21" s="2" t="s">
        <v>1188</v>
      </c>
      <c r="C21" s="2" t="s">
        <v>1148</v>
      </c>
      <c r="D21" s="2" t="s">
        <v>77</v>
      </c>
      <c r="E21" s="2" t="s">
        <v>1189</v>
      </c>
      <c r="F21" s="2" t="s">
        <v>1190</v>
      </c>
      <c r="G21" s="2">
        <v>12</v>
      </c>
      <c r="H21" s="2" t="s">
        <v>24</v>
      </c>
      <c r="I21" s="2" t="s">
        <v>1191</v>
      </c>
      <c r="J21" s="3">
        <f>SUMIF('Faculty Utilization'!$I$2:$I$91,A21,'Faculty Utilization'!$S$2:$S$91)</f>
        <v>150</v>
      </c>
      <c r="K21" s="3">
        <f>FacultyGoal</f>
        <v>150</v>
      </c>
      <c r="L21" s="3">
        <f>ROUND(J21/K21*100,1)</f>
        <v>100</v>
      </c>
    </row>
  </sheetData>
  <autoFilter ref="A1:L2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35A1B"/>
  </sheetPr>
  <dimension ref="A1:T9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21.7109375" customWidth="1"/>
    <col min="3" max="4" width="10.7109375" customWidth="1"/>
    <col min="5" max="5" width="14.7109375" customWidth="1"/>
    <col min="6" max="6" width="44.7109375" customWidth="1"/>
    <col min="7" max="7" width="22.7109375" customWidth="1"/>
    <col min="8" max="8" width="10.7109375" customWidth="1"/>
    <col min="9" max="9" width="12.7109375" customWidth="1"/>
    <col min="10" max="10" width="28.7109375" customWidth="1"/>
    <col min="11" max="11" width="10.7109375" customWidth="1"/>
    <col min="12" max="12" width="20.7109375" customWidth="1"/>
    <col min="13" max="14" width="10.7109375" customWidth="1"/>
    <col min="15" max="15" width="20.7109375" customWidth="1"/>
    <col min="16" max="16" width="21.7109375" customWidth="1"/>
    <col min="17" max="17" width="22.7109375" customWidth="1"/>
    <col min="18" max="18" width="14.7109375" customWidth="1"/>
    <col min="19" max="19" width="22.7109375" customWidth="1"/>
    <col min="20" max="20" width="10.7109375" customWidth="1"/>
  </cols>
  <sheetData>
    <row r="1" spans="1:20" ht="32" customHeight="1">
      <c r="A1" s="1" t="s">
        <v>0</v>
      </c>
      <c r="B1" s="1" t="s">
        <v>1192</v>
      </c>
      <c r="C1" s="1" t="s">
        <v>2</v>
      </c>
      <c r="D1" s="1" t="s">
        <v>180</v>
      </c>
      <c r="E1" s="1" t="s">
        <v>3</v>
      </c>
      <c r="F1" s="1" t="s">
        <v>4</v>
      </c>
      <c r="G1" s="1" t="s">
        <v>5</v>
      </c>
      <c r="H1" s="1" t="s">
        <v>13</v>
      </c>
      <c r="I1" s="1" t="s">
        <v>17</v>
      </c>
      <c r="J1" s="1" t="s">
        <v>1100</v>
      </c>
      <c r="K1" s="1" t="s">
        <v>184</v>
      </c>
      <c r="L1" s="1" t="s">
        <v>12</v>
      </c>
      <c r="M1" s="1" t="s">
        <v>1193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1194</v>
      </c>
    </row>
    <row r="2" spans="1:20">
      <c r="A2" s="3" t="str">
        <f>INDEX('Curriculum Master'!$A$2:$A$57,MATCH(E2,'Curriculum Master'!$D$2:$D$57,0))</f>
        <v>2026-27</v>
      </c>
      <c r="B2" s="3" t="str">
        <f>IF(MOD(C2,2)=1,"Odd (Jul-Nov "&amp;LEFT(A2,4)&amp;")","Even (Jan-Apr "&amp;(LEFT(A2,4)+1)&amp;")")</f>
        <v>Odd (Jul-Nov 2026)</v>
      </c>
      <c r="C2" s="3">
        <f>INDEX('Curriculum Master'!$C$2:$C$57,MATCH(E2,'Curriculum Master'!$D$2:$D$57,0))</f>
        <v>1</v>
      </c>
      <c r="D2" s="3" t="str">
        <f>(LEFT(A2,4)-INT((C2-1)/2))&amp;"-"&amp;RIGHT(LEFT(A2,4)-INT((C2-1)/2)+3,2)</f>
        <v>2026-29</v>
      </c>
      <c r="E2" s="2" t="s">
        <v>20</v>
      </c>
      <c r="F2" s="3" t="str">
        <f>INDEX('Curriculum Master'!$E$2:$E$57,MATCH(E2,'Curriculum Master'!$D$2:$D$57,0))</f>
        <v>Principles of Management</v>
      </c>
      <c r="G2" s="3" t="str">
        <f>INDEX('Curriculum Master'!$F$2:$F$57,MATCH(E2,'Curriculum Master'!$D$2:$D$57,0))</f>
        <v>Strategy</v>
      </c>
      <c r="H2" s="3" t="str">
        <f>INDEX('Curriculum Master'!$N$2:$N$57,MATCH(E2,'Curriculum Master'!$D$2:$D$57,0))</f>
        <v>Core</v>
      </c>
      <c r="I2" s="3" t="str">
        <f>INDEX('Curriculum Master'!$R$2:$R$57,MATCH(E2,'Curriculum Master'!$D$2:$D$57,0))</f>
        <v>F018</v>
      </c>
      <c r="J2" s="3" t="str">
        <f>INDEX('Faculty Master'!$B$2:$B$21,MATCH(I2,'Faculty Master'!$A$2:$A$21,0))</f>
        <v>Prof. Vikram Rathore</v>
      </c>
      <c r="K2" s="2" t="s">
        <v>210</v>
      </c>
      <c r="L2" s="3">
        <f>COUNTIF('Faculty Utilization'!$E$2:$E$91,E2)</f>
        <v>2</v>
      </c>
      <c r="M2" s="3">
        <f>COUNTIFS('Student Master'!$E$2:$E$121,D2,'Student Master'!$I$2:$I$121,K2)</f>
        <v>20</v>
      </c>
      <c r="N2" s="3">
        <f>INDEX('Curriculum Master'!$G$2:$G$57,MATCH(E2,'Curriculum Master'!$D$2:$D$57,0))</f>
        <v>4</v>
      </c>
      <c r="O2" s="3">
        <f>N2*SessionsPerCredit</f>
        <v>40</v>
      </c>
      <c r="P2" s="3">
        <f>MinutesPerSession</f>
        <v>75</v>
      </c>
      <c r="Q2" s="3">
        <f>O2*P2</f>
        <v>3000</v>
      </c>
      <c r="R2" s="3">
        <f>Q2/60</f>
        <v>50</v>
      </c>
      <c r="S2" s="3">
        <f>N2*FacultyCreditHoursPerCredit</f>
        <v>60</v>
      </c>
      <c r="T2" s="3" t="str">
        <f>IF(MOD(C2,2)=1,"Ongoing","Upcoming")</f>
        <v>Ongoing</v>
      </c>
    </row>
    <row r="3" spans="1:20">
      <c r="A3" s="3" t="str">
        <f>INDEX('Curriculum Master'!$A$2:$A$57,MATCH(E3,'Curriculum Master'!$D$2:$D$57,0))</f>
        <v>2026-27</v>
      </c>
      <c r="B3" s="3" t="str">
        <f>IF(MOD(C3,2)=1,"Odd (Jul-Nov "&amp;LEFT(A3,4)&amp;")","Even (Jan-Apr "&amp;(LEFT(A3,4)+1)&amp;")")</f>
        <v>Odd (Jul-Nov 2026)</v>
      </c>
      <c r="C3" s="3">
        <f>INDEX('Curriculum Master'!$C$2:$C$57,MATCH(E3,'Curriculum Master'!$D$2:$D$57,0))</f>
        <v>1</v>
      </c>
      <c r="D3" s="3" t="str">
        <f>(LEFT(A3,4)-INT((C3-1)/2))&amp;"-"&amp;RIGHT(LEFT(A3,4)-INT((C3-1)/2)+3,2)</f>
        <v>2026-29</v>
      </c>
      <c r="E3" s="2" t="s">
        <v>20</v>
      </c>
      <c r="F3" s="3" t="str">
        <f>INDEX('Curriculum Master'!$E$2:$E$57,MATCH(E3,'Curriculum Master'!$D$2:$D$57,0))</f>
        <v>Principles of Management</v>
      </c>
      <c r="G3" s="3" t="str">
        <f>INDEX('Curriculum Master'!$F$2:$F$57,MATCH(E3,'Curriculum Master'!$D$2:$D$57,0))</f>
        <v>Strategy</v>
      </c>
      <c r="H3" s="3" t="str">
        <f>INDEX('Curriculum Master'!$N$2:$N$57,MATCH(E3,'Curriculum Master'!$D$2:$D$57,0))</f>
        <v>Core</v>
      </c>
      <c r="I3" s="3" t="str">
        <f>INDEX('Curriculum Master'!$R$2:$R$57,MATCH(E3,'Curriculum Master'!$D$2:$D$57,0))</f>
        <v>F018</v>
      </c>
      <c r="J3" s="3" t="str">
        <f>INDEX('Faculty Master'!$B$2:$B$21,MATCH(I3,'Faculty Master'!$A$2:$A$21,0))</f>
        <v>Prof. Vikram Rathore</v>
      </c>
      <c r="K3" s="2" t="s">
        <v>408</v>
      </c>
      <c r="L3" s="3">
        <f>COUNTIF('Faculty Utilization'!$E$2:$E$91,E3)</f>
        <v>2</v>
      </c>
      <c r="M3" s="3">
        <f>COUNTIFS('Student Master'!$E$2:$E$121,D3,'Student Master'!$I$2:$I$121,K3)</f>
        <v>20</v>
      </c>
      <c r="N3" s="3">
        <f>INDEX('Curriculum Master'!$G$2:$G$57,MATCH(E3,'Curriculum Master'!$D$2:$D$57,0))</f>
        <v>4</v>
      </c>
      <c r="O3" s="3">
        <f>N3*SessionsPerCredit</f>
        <v>40</v>
      </c>
      <c r="P3" s="3">
        <f>MinutesPerSession</f>
        <v>75</v>
      </c>
      <c r="Q3" s="3">
        <f>O3*P3</f>
        <v>3000</v>
      </c>
      <c r="R3" s="3">
        <f>Q3/60</f>
        <v>50</v>
      </c>
      <c r="S3" s="3">
        <f>N3*FacultyCreditHoursPerCredit</f>
        <v>60</v>
      </c>
      <c r="T3" s="3" t="str">
        <f>IF(MOD(C3,2)=1,"Ongoing","Upcoming")</f>
        <v>Ongoing</v>
      </c>
    </row>
    <row r="4" spans="1:20">
      <c r="A4" s="3" t="str">
        <f>INDEX('Curriculum Master'!$A$2:$A$57,MATCH(E4,'Curriculum Master'!$D$2:$D$57,0))</f>
        <v>2026-27</v>
      </c>
      <c r="B4" s="3" t="str">
        <f>IF(MOD(C4,2)=1,"Odd (Jul-Nov "&amp;LEFT(A4,4)&amp;")","Even (Jan-Apr "&amp;(LEFT(A4,4)+1)&amp;")")</f>
        <v>Odd (Jul-Nov 2026)</v>
      </c>
      <c r="C4" s="3">
        <f>INDEX('Curriculum Master'!$C$2:$C$57,MATCH(E4,'Curriculum Master'!$D$2:$D$57,0))</f>
        <v>1</v>
      </c>
      <c r="D4" s="3" t="str">
        <f>(LEFT(A4,4)-INT((C4-1)/2))&amp;"-"&amp;RIGHT(LEFT(A4,4)-INT((C4-1)/2)+3,2)</f>
        <v>2026-29</v>
      </c>
      <c r="E4" s="2" t="s">
        <v>28</v>
      </c>
      <c r="F4" s="3" t="str">
        <f>INDEX('Curriculum Master'!$E$2:$E$57,MATCH(E4,'Curriculum Master'!$D$2:$D$57,0))</f>
        <v>Business Economics I (Micro)</v>
      </c>
      <c r="G4" s="3" t="str">
        <f>INDEX('Curriculum Master'!$F$2:$F$57,MATCH(E4,'Curriculum Master'!$D$2:$D$57,0))</f>
        <v>Economics</v>
      </c>
      <c r="H4" s="3" t="str">
        <f>INDEX('Curriculum Master'!$N$2:$N$57,MATCH(E4,'Curriculum Master'!$D$2:$D$57,0))</f>
        <v>Core</v>
      </c>
      <c r="I4" s="3" t="str">
        <f>INDEX('Curriculum Master'!$R$2:$R$57,MATCH(E4,'Curriculum Master'!$D$2:$D$57,0))</f>
        <v>F004</v>
      </c>
      <c r="J4" s="3" t="str">
        <f>INDEX('Faculty Master'!$B$2:$B$21,MATCH(I4,'Faculty Master'!$A$2:$A$21,0))</f>
        <v>Dr. Rahul Bhattacharya</v>
      </c>
      <c r="K4" s="2" t="s">
        <v>210</v>
      </c>
      <c r="L4" s="3">
        <f>COUNTIF('Faculty Utilization'!$E$2:$E$91,E4)</f>
        <v>2</v>
      </c>
      <c r="M4" s="3">
        <f>COUNTIFS('Student Master'!$E$2:$E$121,D4,'Student Master'!$I$2:$I$121,K4)</f>
        <v>20</v>
      </c>
      <c r="N4" s="3">
        <f>INDEX('Curriculum Master'!$G$2:$G$57,MATCH(E4,'Curriculum Master'!$D$2:$D$57,0))</f>
        <v>4</v>
      </c>
      <c r="O4" s="3">
        <f>N4*SessionsPerCredit</f>
        <v>40</v>
      </c>
      <c r="P4" s="3">
        <f>MinutesPerSession</f>
        <v>75</v>
      </c>
      <c r="Q4" s="3">
        <f>O4*P4</f>
        <v>3000</v>
      </c>
      <c r="R4" s="3">
        <f>Q4/60</f>
        <v>50</v>
      </c>
      <c r="S4" s="3">
        <f>N4*FacultyCreditHoursPerCredit</f>
        <v>60</v>
      </c>
      <c r="T4" s="3" t="str">
        <f>IF(MOD(C4,2)=1,"Ongoing","Upcoming")</f>
        <v>Ongoing</v>
      </c>
    </row>
    <row r="5" spans="1:20">
      <c r="A5" s="3" t="str">
        <f>INDEX('Curriculum Master'!$A$2:$A$57,MATCH(E5,'Curriculum Master'!$D$2:$D$57,0))</f>
        <v>2026-27</v>
      </c>
      <c r="B5" s="3" t="str">
        <f>IF(MOD(C5,2)=1,"Odd (Jul-Nov "&amp;LEFT(A5,4)&amp;")","Even (Jan-Apr "&amp;(LEFT(A5,4)+1)&amp;")")</f>
        <v>Odd (Jul-Nov 2026)</v>
      </c>
      <c r="C5" s="3">
        <f>INDEX('Curriculum Master'!$C$2:$C$57,MATCH(E5,'Curriculum Master'!$D$2:$D$57,0))</f>
        <v>1</v>
      </c>
      <c r="D5" s="3" t="str">
        <f>(LEFT(A5,4)-INT((C5-1)/2))&amp;"-"&amp;RIGHT(LEFT(A5,4)-INT((C5-1)/2)+3,2)</f>
        <v>2026-29</v>
      </c>
      <c r="E5" s="2" t="s">
        <v>28</v>
      </c>
      <c r="F5" s="3" t="str">
        <f>INDEX('Curriculum Master'!$E$2:$E$57,MATCH(E5,'Curriculum Master'!$D$2:$D$57,0))</f>
        <v>Business Economics I (Micro)</v>
      </c>
      <c r="G5" s="3" t="str">
        <f>INDEX('Curriculum Master'!$F$2:$F$57,MATCH(E5,'Curriculum Master'!$D$2:$D$57,0))</f>
        <v>Economics</v>
      </c>
      <c r="H5" s="3" t="str">
        <f>INDEX('Curriculum Master'!$N$2:$N$57,MATCH(E5,'Curriculum Master'!$D$2:$D$57,0))</f>
        <v>Core</v>
      </c>
      <c r="I5" s="3" t="str">
        <f>INDEX('Curriculum Master'!$R$2:$R$57,MATCH(E5,'Curriculum Master'!$D$2:$D$57,0))</f>
        <v>F004</v>
      </c>
      <c r="J5" s="3" t="str">
        <f>INDEX('Faculty Master'!$B$2:$B$21,MATCH(I5,'Faculty Master'!$A$2:$A$21,0))</f>
        <v>Dr. Rahul Bhattacharya</v>
      </c>
      <c r="K5" s="2" t="s">
        <v>408</v>
      </c>
      <c r="L5" s="3">
        <f>COUNTIF('Faculty Utilization'!$E$2:$E$91,E5)</f>
        <v>2</v>
      </c>
      <c r="M5" s="3">
        <f>COUNTIFS('Student Master'!$E$2:$E$121,D5,'Student Master'!$I$2:$I$121,K5)</f>
        <v>20</v>
      </c>
      <c r="N5" s="3">
        <f>INDEX('Curriculum Master'!$G$2:$G$57,MATCH(E5,'Curriculum Master'!$D$2:$D$57,0))</f>
        <v>4</v>
      </c>
      <c r="O5" s="3">
        <f>N5*SessionsPerCredit</f>
        <v>40</v>
      </c>
      <c r="P5" s="3">
        <f>MinutesPerSession</f>
        <v>75</v>
      </c>
      <c r="Q5" s="3">
        <f>O5*P5</f>
        <v>3000</v>
      </c>
      <c r="R5" s="3">
        <f>Q5/60</f>
        <v>50</v>
      </c>
      <c r="S5" s="3">
        <f>N5*FacultyCreditHoursPerCredit</f>
        <v>60</v>
      </c>
      <c r="T5" s="3" t="str">
        <f>IF(MOD(C5,2)=1,"Ongoing","Upcoming")</f>
        <v>Ongoing</v>
      </c>
    </row>
    <row r="6" spans="1:20">
      <c r="A6" s="3" t="str">
        <f>INDEX('Curriculum Master'!$A$2:$A$57,MATCH(E6,'Curriculum Master'!$D$2:$D$57,0))</f>
        <v>2026-27</v>
      </c>
      <c r="B6" s="3" t="str">
        <f>IF(MOD(C6,2)=1,"Odd (Jul-Nov "&amp;LEFT(A6,4)&amp;")","Even (Jan-Apr "&amp;(LEFT(A6,4)+1)&amp;")")</f>
        <v>Odd (Jul-Nov 2026)</v>
      </c>
      <c r="C6" s="3">
        <f>INDEX('Curriculum Master'!$C$2:$C$57,MATCH(E6,'Curriculum Master'!$D$2:$D$57,0))</f>
        <v>1</v>
      </c>
      <c r="D6" s="3" t="str">
        <f>(LEFT(A6,4)-INT((C6-1)/2))&amp;"-"&amp;RIGHT(LEFT(A6,4)-INT((C6-1)/2)+3,2)</f>
        <v>2026-29</v>
      </c>
      <c r="E6" s="2" t="s">
        <v>32</v>
      </c>
      <c r="F6" s="3" t="str">
        <f>INDEX('Curriculum Master'!$E$2:$E$57,MATCH(E6,'Curriculum Master'!$D$2:$D$57,0))</f>
        <v>Financial Accounting</v>
      </c>
      <c r="G6" s="3" t="str">
        <f>INDEX('Curriculum Master'!$F$2:$F$57,MATCH(E6,'Curriculum Master'!$D$2:$D$57,0))</f>
        <v>Finance &amp; Accounting</v>
      </c>
      <c r="H6" s="3" t="str">
        <f>INDEX('Curriculum Master'!$N$2:$N$57,MATCH(E6,'Curriculum Master'!$D$2:$D$57,0))</f>
        <v>Core</v>
      </c>
      <c r="I6" s="3" t="str">
        <f>INDEX('Curriculum Master'!$R$2:$R$57,MATCH(E6,'Curriculum Master'!$D$2:$D$57,0))</f>
        <v>F007</v>
      </c>
      <c r="J6" s="3" t="str">
        <f>INDEX('Faculty Master'!$B$2:$B$21,MATCH(I6,'Faculty Master'!$A$2:$A$21,0))</f>
        <v>Dr. Neha Agarwal</v>
      </c>
      <c r="K6" s="2" t="s">
        <v>210</v>
      </c>
      <c r="L6" s="3">
        <f>COUNTIF('Faculty Utilization'!$E$2:$E$91,E6)</f>
        <v>2</v>
      </c>
      <c r="M6" s="3">
        <f>COUNTIFS('Student Master'!$E$2:$E$121,D6,'Student Master'!$I$2:$I$121,K6)</f>
        <v>20</v>
      </c>
      <c r="N6" s="3">
        <f>INDEX('Curriculum Master'!$G$2:$G$57,MATCH(E6,'Curriculum Master'!$D$2:$D$57,0))</f>
        <v>4</v>
      </c>
      <c r="O6" s="3">
        <f>N6*SessionsPerCredit</f>
        <v>40</v>
      </c>
      <c r="P6" s="3">
        <f>MinutesPerSession</f>
        <v>75</v>
      </c>
      <c r="Q6" s="3">
        <f>O6*P6</f>
        <v>3000</v>
      </c>
      <c r="R6" s="3">
        <f>Q6/60</f>
        <v>50</v>
      </c>
      <c r="S6" s="3">
        <f>N6*FacultyCreditHoursPerCredit</f>
        <v>60</v>
      </c>
      <c r="T6" s="3" t="str">
        <f>IF(MOD(C6,2)=1,"Ongoing","Upcoming")</f>
        <v>Ongoing</v>
      </c>
    </row>
    <row r="7" spans="1:20">
      <c r="A7" s="3" t="str">
        <f>INDEX('Curriculum Master'!$A$2:$A$57,MATCH(E7,'Curriculum Master'!$D$2:$D$57,0))</f>
        <v>2026-27</v>
      </c>
      <c r="B7" s="3" t="str">
        <f>IF(MOD(C7,2)=1,"Odd (Jul-Nov "&amp;LEFT(A7,4)&amp;")","Even (Jan-Apr "&amp;(LEFT(A7,4)+1)&amp;")")</f>
        <v>Odd (Jul-Nov 2026)</v>
      </c>
      <c r="C7" s="3">
        <f>INDEX('Curriculum Master'!$C$2:$C$57,MATCH(E7,'Curriculum Master'!$D$2:$D$57,0))</f>
        <v>1</v>
      </c>
      <c r="D7" s="3" t="str">
        <f>(LEFT(A7,4)-INT((C7-1)/2))&amp;"-"&amp;RIGHT(LEFT(A7,4)-INT((C7-1)/2)+3,2)</f>
        <v>2026-29</v>
      </c>
      <c r="E7" s="2" t="s">
        <v>32</v>
      </c>
      <c r="F7" s="3" t="str">
        <f>INDEX('Curriculum Master'!$E$2:$E$57,MATCH(E7,'Curriculum Master'!$D$2:$D$57,0))</f>
        <v>Financial Accounting</v>
      </c>
      <c r="G7" s="3" t="str">
        <f>INDEX('Curriculum Master'!$F$2:$F$57,MATCH(E7,'Curriculum Master'!$D$2:$D$57,0))</f>
        <v>Finance &amp; Accounting</v>
      </c>
      <c r="H7" s="3" t="str">
        <f>INDEX('Curriculum Master'!$N$2:$N$57,MATCH(E7,'Curriculum Master'!$D$2:$D$57,0))</f>
        <v>Core</v>
      </c>
      <c r="I7" s="3" t="str">
        <f>INDEX('Curriculum Master'!$R$2:$R$57,MATCH(E7,'Curriculum Master'!$D$2:$D$57,0))</f>
        <v>F007</v>
      </c>
      <c r="J7" s="3" t="str">
        <f>INDEX('Faculty Master'!$B$2:$B$21,MATCH(I7,'Faculty Master'!$A$2:$A$21,0))</f>
        <v>Dr. Neha Agarwal</v>
      </c>
      <c r="K7" s="2" t="s">
        <v>408</v>
      </c>
      <c r="L7" s="3">
        <f>COUNTIF('Faculty Utilization'!$E$2:$E$91,E7)</f>
        <v>2</v>
      </c>
      <c r="M7" s="3">
        <f>COUNTIFS('Student Master'!$E$2:$E$121,D7,'Student Master'!$I$2:$I$121,K7)</f>
        <v>20</v>
      </c>
      <c r="N7" s="3">
        <f>INDEX('Curriculum Master'!$G$2:$G$57,MATCH(E7,'Curriculum Master'!$D$2:$D$57,0))</f>
        <v>4</v>
      </c>
      <c r="O7" s="3">
        <f>N7*SessionsPerCredit</f>
        <v>40</v>
      </c>
      <c r="P7" s="3">
        <f>MinutesPerSession</f>
        <v>75</v>
      </c>
      <c r="Q7" s="3">
        <f>O7*P7</f>
        <v>3000</v>
      </c>
      <c r="R7" s="3">
        <f>Q7/60</f>
        <v>50</v>
      </c>
      <c r="S7" s="3">
        <f>N7*FacultyCreditHoursPerCredit</f>
        <v>60</v>
      </c>
      <c r="T7" s="3" t="str">
        <f>IF(MOD(C7,2)=1,"Ongoing","Upcoming")</f>
        <v>Ongoing</v>
      </c>
    </row>
    <row r="8" spans="1:20">
      <c r="A8" s="3" t="str">
        <f>INDEX('Curriculum Master'!$A$2:$A$57,MATCH(E8,'Curriculum Master'!$D$2:$D$57,0))</f>
        <v>2026-27</v>
      </c>
      <c r="B8" s="3" t="str">
        <f>IF(MOD(C8,2)=1,"Odd (Jul-Nov "&amp;LEFT(A8,4)&amp;")","Even (Jan-Apr "&amp;(LEFT(A8,4)+1)&amp;")")</f>
        <v>Odd (Jul-Nov 2026)</v>
      </c>
      <c r="C8" s="3">
        <f>INDEX('Curriculum Master'!$C$2:$C$57,MATCH(E8,'Curriculum Master'!$D$2:$D$57,0))</f>
        <v>1</v>
      </c>
      <c r="D8" s="3" t="str">
        <f>(LEFT(A8,4)-INT((C8-1)/2))&amp;"-"&amp;RIGHT(LEFT(A8,4)-INT((C8-1)/2)+3,2)</f>
        <v>2026-29</v>
      </c>
      <c r="E8" s="2" t="s">
        <v>36</v>
      </c>
      <c r="F8" s="3" t="str">
        <f>INDEX('Curriculum Master'!$E$2:$E$57,MATCH(E8,'Curriculum Master'!$D$2:$D$57,0))</f>
        <v>Business Mathematics</v>
      </c>
      <c r="G8" s="3" t="str">
        <f>INDEX('Curriculum Master'!$F$2:$F$57,MATCH(E8,'Curriculum Master'!$D$2:$D$57,0))</f>
        <v>Analytics</v>
      </c>
      <c r="H8" s="3" t="str">
        <f>INDEX('Curriculum Master'!$N$2:$N$57,MATCH(E8,'Curriculum Master'!$D$2:$D$57,0))</f>
        <v>Core</v>
      </c>
      <c r="I8" s="3" t="str">
        <f>INDEX('Curriculum Master'!$R$2:$R$57,MATCH(E8,'Curriculum Master'!$D$2:$D$57,0))</f>
        <v>F013</v>
      </c>
      <c r="J8" s="3" t="str">
        <f>INDEX('Faculty Master'!$B$2:$B$21,MATCH(I8,'Faculty Master'!$A$2:$A$21,0))</f>
        <v>Dr. Kavya Reddy</v>
      </c>
      <c r="K8" s="2" t="s">
        <v>210</v>
      </c>
      <c r="L8" s="3">
        <f>COUNTIF('Faculty Utilization'!$E$2:$E$91,E8)</f>
        <v>2</v>
      </c>
      <c r="M8" s="3">
        <f>COUNTIFS('Student Master'!$E$2:$E$121,D8,'Student Master'!$I$2:$I$121,K8)</f>
        <v>20</v>
      </c>
      <c r="N8" s="3">
        <f>INDEX('Curriculum Master'!$G$2:$G$57,MATCH(E8,'Curriculum Master'!$D$2:$D$57,0))</f>
        <v>3</v>
      </c>
      <c r="O8" s="3">
        <f>N8*SessionsPerCredit</f>
        <v>30</v>
      </c>
      <c r="P8" s="3">
        <f>MinutesPerSession</f>
        <v>75</v>
      </c>
      <c r="Q8" s="3">
        <f>O8*P8</f>
        <v>2250</v>
      </c>
      <c r="R8" s="3">
        <f>Q8/60</f>
        <v>37.5</v>
      </c>
      <c r="S8" s="3">
        <f>N8*FacultyCreditHoursPerCredit</f>
        <v>45</v>
      </c>
      <c r="T8" s="3" t="str">
        <f>IF(MOD(C8,2)=1,"Ongoing","Upcoming")</f>
        <v>Ongoing</v>
      </c>
    </row>
    <row r="9" spans="1:20">
      <c r="A9" s="3" t="str">
        <f>INDEX('Curriculum Master'!$A$2:$A$57,MATCH(E9,'Curriculum Master'!$D$2:$D$57,0))</f>
        <v>2026-27</v>
      </c>
      <c r="B9" s="3" t="str">
        <f>IF(MOD(C9,2)=1,"Odd (Jul-Nov "&amp;LEFT(A9,4)&amp;")","Even (Jan-Apr "&amp;(LEFT(A9,4)+1)&amp;")")</f>
        <v>Odd (Jul-Nov 2026)</v>
      </c>
      <c r="C9" s="3">
        <f>INDEX('Curriculum Master'!$C$2:$C$57,MATCH(E9,'Curriculum Master'!$D$2:$D$57,0))</f>
        <v>1</v>
      </c>
      <c r="D9" s="3" t="str">
        <f>(LEFT(A9,4)-INT((C9-1)/2))&amp;"-"&amp;RIGHT(LEFT(A9,4)-INT((C9-1)/2)+3,2)</f>
        <v>2026-29</v>
      </c>
      <c r="E9" s="2" t="s">
        <v>36</v>
      </c>
      <c r="F9" s="3" t="str">
        <f>INDEX('Curriculum Master'!$E$2:$E$57,MATCH(E9,'Curriculum Master'!$D$2:$D$57,0))</f>
        <v>Business Mathematics</v>
      </c>
      <c r="G9" s="3" t="str">
        <f>INDEX('Curriculum Master'!$F$2:$F$57,MATCH(E9,'Curriculum Master'!$D$2:$D$57,0))</f>
        <v>Analytics</v>
      </c>
      <c r="H9" s="3" t="str">
        <f>INDEX('Curriculum Master'!$N$2:$N$57,MATCH(E9,'Curriculum Master'!$D$2:$D$57,0))</f>
        <v>Core</v>
      </c>
      <c r="I9" s="3" t="str">
        <f>INDEX('Curriculum Master'!$R$2:$R$57,MATCH(E9,'Curriculum Master'!$D$2:$D$57,0))</f>
        <v>F013</v>
      </c>
      <c r="J9" s="3" t="str">
        <f>INDEX('Faculty Master'!$B$2:$B$21,MATCH(I9,'Faculty Master'!$A$2:$A$21,0))</f>
        <v>Dr. Kavya Reddy</v>
      </c>
      <c r="K9" s="2" t="s">
        <v>408</v>
      </c>
      <c r="L9" s="3">
        <f>COUNTIF('Faculty Utilization'!$E$2:$E$91,E9)</f>
        <v>2</v>
      </c>
      <c r="M9" s="3">
        <f>COUNTIFS('Student Master'!$E$2:$E$121,D9,'Student Master'!$I$2:$I$121,K9)</f>
        <v>20</v>
      </c>
      <c r="N9" s="3">
        <f>INDEX('Curriculum Master'!$G$2:$G$57,MATCH(E9,'Curriculum Master'!$D$2:$D$57,0))</f>
        <v>3</v>
      </c>
      <c r="O9" s="3">
        <f>N9*SessionsPerCredit</f>
        <v>30</v>
      </c>
      <c r="P9" s="3">
        <f>MinutesPerSession</f>
        <v>75</v>
      </c>
      <c r="Q9" s="3">
        <f>O9*P9</f>
        <v>2250</v>
      </c>
      <c r="R9" s="3">
        <f>Q9/60</f>
        <v>37.5</v>
      </c>
      <c r="S9" s="3">
        <f>N9*FacultyCreditHoursPerCredit</f>
        <v>45</v>
      </c>
      <c r="T9" s="3" t="str">
        <f>IF(MOD(C9,2)=1,"Ongoing","Upcoming")</f>
        <v>Ongoing</v>
      </c>
    </row>
    <row r="10" spans="1:20">
      <c r="A10" s="3" t="str">
        <f>INDEX('Curriculum Master'!$A$2:$A$57,MATCH(E10,'Curriculum Master'!$D$2:$D$57,0))</f>
        <v>2026-27</v>
      </c>
      <c r="B10" s="3" t="str">
        <f>IF(MOD(C10,2)=1,"Odd (Jul-Nov "&amp;LEFT(A10,4)&amp;")","Even (Jan-Apr "&amp;(LEFT(A10,4)+1)&amp;")")</f>
        <v>Odd (Jul-Nov 2026)</v>
      </c>
      <c r="C10" s="3">
        <f>INDEX('Curriculum Master'!$C$2:$C$57,MATCH(E10,'Curriculum Master'!$D$2:$D$57,0))</f>
        <v>1</v>
      </c>
      <c r="D10" s="3" t="str">
        <f>(LEFT(A10,4)-INT((C10-1)/2))&amp;"-"&amp;RIGHT(LEFT(A10,4)-INT((C10-1)/2)+3,2)</f>
        <v>2026-29</v>
      </c>
      <c r="E10" s="2" t="s">
        <v>40</v>
      </c>
      <c r="F10" s="3" t="str">
        <f>INDEX('Curriculum Master'!$E$2:$E$57,MATCH(E10,'Curriculum Master'!$D$2:$D$57,0))</f>
        <v>Business Communication</v>
      </c>
      <c r="G10" s="3" t="str">
        <f>INDEX('Curriculum Master'!$F$2:$F$57,MATCH(E10,'Curriculum Master'!$D$2:$D$57,0))</f>
        <v>Social Science</v>
      </c>
      <c r="H10" s="3" t="str">
        <f>INDEX('Curriculum Master'!$N$2:$N$57,MATCH(E10,'Curriculum Master'!$D$2:$D$57,0))</f>
        <v>Core</v>
      </c>
      <c r="I10" s="3" t="str">
        <f>INDEX('Curriculum Master'!$R$2:$R$57,MATCH(E10,'Curriculum Master'!$D$2:$D$57,0))</f>
        <v>F011</v>
      </c>
      <c r="J10" s="3" t="str">
        <f>INDEX('Faculty Master'!$B$2:$B$21,MATCH(I10,'Faculty Master'!$A$2:$A$21,0))</f>
        <v>Dr. Lakshmi Narayanan</v>
      </c>
      <c r="K10" s="2" t="s">
        <v>210</v>
      </c>
      <c r="L10" s="3">
        <f>COUNTIF('Faculty Utilization'!$E$2:$E$91,E10)</f>
        <v>2</v>
      </c>
      <c r="M10" s="3">
        <f>COUNTIFS('Student Master'!$E$2:$E$121,D10,'Student Master'!$I$2:$I$121,K10)</f>
        <v>20</v>
      </c>
      <c r="N10" s="3">
        <f>INDEX('Curriculum Master'!$G$2:$G$57,MATCH(E10,'Curriculum Master'!$D$2:$D$57,0))</f>
        <v>3</v>
      </c>
      <c r="O10" s="3">
        <f>N10*SessionsPerCredit</f>
        <v>30</v>
      </c>
      <c r="P10" s="3">
        <f>MinutesPerSession</f>
        <v>75</v>
      </c>
      <c r="Q10" s="3">
        <f>O10*P10</f>
        <v>2250</v>
      </c>
      <c r="R10" s="3">
        <f>Q10/60</f>
        <v>37.5</v>
      </c>
      <c r="S10" s="3">
        <f>N10*FacultyCreditHoursPerCredit</f>
        <v>45</v>
      </c>
      <c r="T10" s="3" t="str">
        <f>IF(MOD(C10,2)=1,"Ongoing","Upcoming")</f>
        <v>Ongoing</v>
      </c>
    </row>
    <row r="11" spans="1:20">
      <c r="A11" s="3" t="str">
        <f>INDEX('Curriculum Master'!$A$2:$A$57,MATCH(E11,'Curriculum Master'!$D$2:$D$57,0))</f>
        <v>2026-27</v>
      </c>
      <c r="B11" s="3" t="str">
        <f>IF(MOD(C11,2)=1,"Odd (Jul-Nov "&amp;LEFT(A11,4)&amp;")","Even (Jan-Apr "&amp;(LEFT(A11,4)+1)&amp;")")</f>
        <v>Odd (Jul-Nov 2026)</v>
      </c>
      <c r="C11" s="3">
        <f>INDEX('Curriculum Master'!$C$2:$C$57,MATCH(E11,'Curriculum Master'!$D$2:$D$57,0))</f>
        <v>1</v>
      </c>
      <c r="D11" s="3" t="str">
        <f>(LEFT(A11,4)-INT((C11-1)/2))&amp;"-"&amp;RIGHT(LEFT(A11,4)-INT((C11-1)/2)+3,2)</f>
        <v>2026-29</v>
      </c>
      <c r="E11" s="2" t="s">
        <v>40</v>
      </c>
      <c r="F11" s="3" t="str">
        <f>INDEX('Curriculum Master'!$E$2:$E$57,MATCH(E11,'Curriculum Master'!$D$2:$D$57,0))</f>
        <v>Business Communication</v>
      </c>
      <c r="G11" s="3" t="str">
        <f>INDEX('Curriculum Master'!$F$2:$F$57,MATCH(E11,'Curriculum Master'!$D$2:$D$57,0))</f>
        <v>Social Science</v>
      </c>
      <c r="H11" s="3" t="str">
        <f>INDEX('Curriculum Master'!$N$2:$N$57,MATCH(E11,'Curriculum Master'!$D$2:$D$57,0))</f>
        <v>Core</v>
      </c>
      <c r="I11" s="3" t="str">
        <f>INDEX('Curriculum Master'!$R$2:$R$57,MATCH(E11,'Curriculum Master'!$D$2:$D$57,0))</f>
        <v>F011</v>
      </c>
      <c r="J11" s="3" t="str">
        <f>INDEX('Faculty Master'!$B$2:$B$21,MATCH(I11,'Faculty Master'!$A$2:$A$21,0))</f>
        <v>Dr. Lakshmi Narayanan</v>
      </c>
      <c r="K11" s="2" t="s">
        <v>408</v>
      </c>
      <c r="L11" s="3">
        <f>COUNTIF('Faculty Utilization'!$E$2:$E$91,E11)</f>
        <v>2</v>
      </c>
      <c r="M11" s="3">
        <f>COUNTIFS('Student Master'!$E$2:$E$121,D11,'Student Master'!$I$2:$I$121,K11)</f>
        <v>20</v>
      </c>
      <c r="N11" s="3">
        <f>INDEX('Curriculum Master'!$G$2:$G$57,MATCH(E11,'Curriculum Master'!$D$2:$D$57,0))</f>
        <v>3</v>
      </c>
      <c r="O11" s="3">
        <f>N11*SessionsPerCredit</f>
        <v>30</v>
      </c>
      <c r="P11" s="3">
        <f>MinutesPerSession</f>
        <v>75</v>
      </c>
      <c r="Q11" s="3">
        <f>O11*P11</f>
        <v>2250</v>
      </c>
      <c r="R11" s="3">
        <f>Q11/60</f>
        <v>37.5</v>
      </c>
      <c r="S11" s="3">
        <f>N11*FacultyCreditHoursPerCredit</f>
        <v>45</v>
      </c>
      <c r="T11" s="3" t="str">
        <f>IF(MOD(C11,2)=1,"Ongoing","Upcoming")</f>
        <v>Ongoing</v>
      </c>
    </row>
    <row r="12" spans="1:20">
      <c r="A12" s="3" t="str">
        <f>INDEX('Curriculum Master'!$A$2:$A$57,MATCH(E12,'Curriculum Master'!$D$2:$D$57,0))</f>
        <v>2026-27</v>
      </c>
      <c r="B12" s="3" t="str">
        <f>IF(MOD(C12,2)=1,"Odd (Jul-Nov "&amp;LEFT(A12,4)&amp;")","Even (Jan-Apr "&amp;(LEFT(A12,4)+1)&amp;")")</f>
        <v>Odd (Jul-Nov 2026)</v>
      </c>
      <c r="C12" s="3">
        <f>INDEX('Curriculum Master'!$C$2:$C$57,MATCH(E12,'Curriculum Master'!$D$2:$D$57,0))</f>
        <v>1</v>
      </c>
      <c r="D12" s="3" t="str">
        <f>(LEFT(A12,4)-INT((C12-1)/2))&amp;"-"&amp;RIGHT(LEFT(A12,4)-INT((C12-1)/2)+3,2)</f>
        <v>2026-29</v>
      </c>
      <c r="E12" s="2" t="s">
        <v>46</v>
      </c>
      <c r="F12" s="3" t="str">
        <f>INDEX('Curriculum Master'!$E$2:$E$57,MATCH(E12,'Curriculum Master'!$D$2:$D$57,0))</f>
        <v>Digital Productivity Tools</v>
      </c>
      <c r="G12" s="3" t="str">
        <f>INDEX('Curriculum Master'!$F$2:$F$57,MATCH(E12,'Curriculum Master'!$D$2:$D$57,0))</f>
        <v>Information Systems</v>
      </c>
      <c r="H12" s="3" t="str">
        <f>INDEX('Curriculum Master'!$N$2:$N$57,MATCH(E12,'Curriculum Master'!$D$2:$D$57,0))</f>
        <v>Core</v>
      </c>
      <c r="I12" s="3" t="str">
        <f>INDEX('Curriculum Master'!$R$2:$R$57,MATCH(E12,'Curriculum Master'!$D$2:$D$57,0))</f>
        <v>F006</v>
      </c>
      <c r="J12" s="3" t="str">
        <f>INDEX('Faculty Master'!$B$2:$B$21,MATCH(I12,'Faculty Master'!$A$2:$A$21,0))</f>
        <v>Prof. Karthik Subramanian</v>
      </c>
      <c r="K12" s="2" t="s">
        <v>210</v>
      </c>
      <c r="L12" s="3">
        <f>COUNTIF('Faculty Utilization'!$E$2:$E$91,E12)</f>
        <v>2</v>
      </c>
      <c r="M12" s="3">
        <f>COUNTIFS('Student Master'!$E$2:$E$121,D12,'Student Master'!$I$2:$I$121,K12)</f>
        <v>20</v>
      </c>
      <c r="N12" s="3">
        <f>INDEX('Curriculum Master'!$G$2:$G$57,MATCH(E12,'Curriculum Master'!$D$2:$D$57,0))</f>
        <v>2</v>
      </c>
      <c r="O12" s="3">
        <f>N12*SessionsPerCredit</f>
        <v>20</v>
      </c>
      <c r="P12" s="3">
        <f>MinutesPerSession</f>
        <v>75</v>
      </c>
      <c r="Q12" s="3">
        <f>O12*P12</f>
        <v>1500</v>
      </c>
      <c r="R12" s="3">
        <f>Q12/60</f>
        <v>25</v>
      </c>
      <c r="S12" s="3">
        <f>N12*FacultyCreditHoursPerCredit</f>
        <v>30</v>
      </c>
      <c r="T12" s="3" t="str">
        <f>IF(MOD(C12,2)=1,"Ongoing","Upcoming")</f>
        <v>Ongoing</v>
      </c>
    </row>
    <row r="13" spans="1:20">
      <c r="A13" s="3" t="str">
        <f>INDEX('Curriculum Master'!$A$2:$A$57,MATCH(E13,'Curriculum Master'!$D$2:$D$57,0))</f>
        <v>2026-27</v>
      </c>
      <c r="B13" s="3" t="str">
        <f>IF(MOD(C13,2)=1,"Odd (Jul-Nov "&amp;LEFT(A13,4)&amp;")","Even (Jan-Apr "&amp;(LEFT(A13,4)+1)&amp;")")</f>
        <v>Odd (Jul-Nov 2026)</v>
      </c>
      <c r="C13" s="3">
        <f>INDEX('Curriculum Master'!$C$2:$C$57,MATCH(E13,'Curriculum Master'!$D$2:$D$57,0))</f>
        <v>1</v>
      </c>
      <c r="D13" s="3" t="str">
        <f>(LEFT(A13,4)-INT((C13-1)/2))&amp;"-"&amp;RIGHT(LEFT(A13,4)-INT((C13-1)/2)+3,2)</f>
        <v>2026-29</v>
      </c>
      <c r="E13" s="2" t="s">
        <v>46</v>
      </c>
      <c r="F13" s="3" t="str">
        <f>INDEX('Curriculum Master'!$E$2:$E$57,MATCH(E13,'Curriculum Master'!$D$2:$D$57,0))</f>
        <v>Digital Productivity Tools</v>
      </c>
      <c r="G13" s="3" t="str">
        <f>INDEX('Curriculum Master'!$F$2:$F$57,MATCH(E13,'Curriculum Master'!$D$2:$D$57,0))</f>
        <v>Information Systems</v>
      </c>
      <c r="H13" s="3" t="str">
        <f>INDEX('Curriculum Master'!$N$2:$N$57,MATCH(E13,'Curriculum Master'!$D$2:$D$57,0))</f>
        <v>Core</v>
      </c>
      <c r="I13" s="3" t="str">
        <f>INDEX('Curriculum Master'!$R$2:$R$57,MATCH(E13,'Curriculum Master'!$D$2:$D$57,0))</f>
        <v>F006</v>
      </c>
      <c r="J13" s="3" t="str">
        <f>INDEX('Faculty Master'!$B$2:$B$21,MATCH(I13,'Faculty Master'!$A$2:$A$21,0))</f>
        <v>Prof. Karthik Subramanian</v>
      </c>
      <c r="K13" s="2" t="s">
        <v>408</v>
      </c>
      <c r="L13" s="3">
        <f>COUNTIF('Faculty Utilization'!$E$2:$E$91,E13)</f>
        <v>2</v>
      </c>
      <c r="M13" s="3">
        <f>COUNTIFS('Student Master'!$E$2:$E$121,D13,'Student Master'!$I$2:$I$121,K13)</f>
        <v>20</v>
      </c>
      <c r="N13" s="3">
        <f>INDEX('Curriculum Master'!$G$2:$G$57,MATCH(E13,'Curriculum Master'!$D$2:$D$57,0))</f>
        <v>2</v>
      </c>
      <c r="O13" s="3">
        <f>N13*SessionsPerCredit</f>
        <v>20</v>
      </c>
      <c r="P13" s="3">
        <f>MinutesPerSession</f>
        <v>75</v>
      </c>
      <c r="Q13" s="3">
        <f>O13*P13</f>
        <v>1500</v>
      </c>
      <c r="R13" s="3">
        <f>Q13/60</f>
        <v>25</v>
      </c>
      <c r="S13" s="3">
        <f>N13*FacultyCreditHoursPerCredit</f>
        <v>30</v>
      </c>
      <c r="T13" s="3" t="str">
        <f>IF(MOD(C13,2)=1,"Ongoing","Upcoming")</f>
        <v>Ongoing</v>
      </c>
    </row>
    <row r="14" spans="1:20">
      <c r="A14" s="3" t="str">
        <f>INDEX('Curriculum Master'!$A$2:$A$57,MATCH(E14,'Curriculum Master'!$D$2:$D$57,0))</f>
        <v>2026-27</v>
      </c>
      <c r="B14" s="3" t="str">
        <f>IF(MOD(C14,2)=1,"Odd (Jul-Nov "&amp;LEFT(A14,4)&amp;")","Even (Jan-Apr "&amp;(LEFT(A14,4)+1)&amp;")")</f>
        <v>Odd (Jul-Nov 2026)</v>
      </c>
      <c r="C14" s="3">
        <f>INDEX('Curriculum Master'!$C$2:$C$57,MATCH(E14,'Curriculum Master'!$D$2:$D$57,0))</f>
        <v>1</v>
      </c>
      <c r="D14" s="3" t="str">
        <f>(LEFT(A14,4)-INT((C14-1)/2))&amp;"-"&amp;RIGHT(LEFT(A14,4)-INT((C14-1)/2)+3,2)</f>
        <v>2026-29</v>
      </c>
      <c r="E14" s="2" t="s">
        <v>50</v>
      </c>
      <c r="F14" s="3" t="str">
        <f>INDEX('Curriculum Master'!$E$2:$E$57,MATCH(E14,'Curriculum Master'!$D$2:$D$57,0))</f>
        <v>Environmental Studies &amp; Sustainability</v>
      </c>
      <c r="G14" s="3" t="str">
        <f>INDEX('Curriculum Master'!$F$2:$F$57,MATCH(E14,'Curriculum Master'!$D$2:$D$57,0))</f>
        <v>Social Science</v>
      </c>
      <c r="H14" s="3" t="str">
        <f>INDEX('Curriculum Master'!$N$2:$N$57,MATCH(E14,'Curriculum Master'!$D$2:$D$57,0))</f>
        <v>Core</v>
      </c>
      <c r="I14" s="3" t="str">
        <f>INDEX('Curriculum Master'!$R$2:$R$57,MATCH(E14,'Curriculum Master'!$D$2:$D$57,0))</f>
        <v>F019</v>
      </c>
      <c r="J14" s="3" t="str">
        <f>INDEX('Faculty Master'!$B$2:$B$21,MATCH(I14,'Faculty Master'!$A$2:$A$21,0))</f>
        <v>Dr. Nandini Das</v>
      </c>
      <c r="K14" s="2" t="s">
        <v>210</v>
      </c>
      <c r="L14" s="3">
        <f>COUNTIF('Faculty Utilization'!$E$2:$E$91,E14)</f>
        <v>2</v>
      </c>
      <c r="M14" s="3">
        <f>COUNTIFS('Student Master'!$E$2:$E$121,D14,'Student Master'!$I$2:$I$121,K14)</f>
        <v>20</v>
      </c>
      <c r="N14" s="3">
        <f>INDEX('Curriculum Master'!$G$2:$G$57,MATCH(E14,'Curriculum Master'!$D$2:$D$57,0))</f>
        <v>2</v>
      </c>
      <c r="O14" s="3">
        <f>N14*SessionsPerCredit</f>
        <v>20</v>
      </c>
      <c r="P14" s="3">
        <f>MinutesPerSession</f>
        <v>75</v>
      </c>
      <c r="Q14" s="3">
        <f>O14*P14</f>
        <v>1500</v>
      </c>
      <c r="R14" s="3">
        <f>Q14/60</f>
        <v>25</v>
      </c>
      <c r="S14" s="3">
        <f>N14*FacultyCreditHoursPerCredit</f>
        <v>30</v>
      </c>
      <c r="T14" s="3" t="str">
        <f>IF(MOD(C14,2)=1,"Ongoing","Upcoming")</f>
        <v>Ongoing</v>
      </c>
    </row>
    <row r="15" spans="1:20">
      <c r="A15" s="3" t="str">
        <f>INDEX('Curriculum Master'!$A$2:$A$57,MATCH(E15,'Curriculum Master'!$D$2:$D$57,0))</f>
        <v>2026-27</v>
      </c>
      <c r="B15" s="3" t="str">
        <f>IF(MOD(C15,2)=1,"Odd (Jul-Nov "&amp;LEFT(A15,4)&amp;")","Even (Jan-Apr "&amp;(LEFT(A15,4)+1)&amp;")")</f>
        <v>Odd (Jul-Nov 2026)</v>
      </c>
      <c r="C15" s="3">
        <f>INDEX('Curriculum Master'!$C$2:$C$57,MATCH(E15,'Curriculum Master'!$D$2:$D$57,0))</f>
        <v>1</v>
      </c>
      <c r="D15" s="3" t="str">
        <f>(LEFT(A15,4)-INT((C15-1)/2))&amp;"-"&amp;RIGHT(LEFT(A15,4)-INT((C15-1)/2)+3,2)</f>
        <v>2026-29</v>
      </c>
      <c r="E15" s="2" t="s">
        <v>50</v>
      </c>
      <c r="F15" s="3" t="str">
        <f>INDEX('Curriculum Master'!$E$2:$E$57,MATCH(E15,'Curriculum Master'!$D$2:$D$57,0))</f>
        <v>Environmental Studies &amp; Sustainability</v>
      </c>
      <c r="G15" s="3" t="str">
        <f>INDEX('Curriculum Master'!$F$2:$F$57,MATCH(E15,'Curriculum Master'!$D$2:$D$57,0))</f>
        <v>Social Science</v>
      </c>
      <c r="H15" s="3" t="str">
        <f>INDEX('Curriculum Master'!$N$2:$N$57,MATCH(E15,'Curriculum Master'!$D$2:$D$57,0))</f>
        <v>Core</v>
      </c>
      <c r="I15" s="3" t="str">
        <f>INDEX('Curriculum Master'!$R$2:$R$57,MATCH(E15,'Curriculum Master'!$D$2:$D$57,0))</f>
        <v>F019</v>
      </c>
      <c r="J15" s="3" t="str">
        <f>INDEX('Faculty Master'!$B$2:$B$21,MATCH(I15,'Faculty Master'!$A$2:$A$21,0))</f>
        <v>Dr. Nandini Das</v>
      </c>
      <c r="K15" s="2" t="s">
        <v>408</v>
      </c>
      <c r="L15" s="3">
        <f>COUNTIF('Faculty Utilization'!$E$2:$E$91,E15)</f>
        <v>2</v>
      </c>
      <c r="M15" s="3">
        <f>COUNTIFS('Student Master'!$E$2:$E$121,D15,'Student Master'!$I$2:$I$121,K15)</f>
        <v>20</v>
      </c>
      <c r="N15" s="3">
        <f>INDEX('Curriculum Master'!$G$2:$G$57,MATCH(E15,'Curriculum Master'!$D$2:$D$57,0))</f>
        <v>2</v>
      </c>
      <c r="O15" s="3">
        <f>N15*SessionsPerCredit</f>
        <v>20</v>
      </c>
      <c r="P15" s="3">
        <f>MinutesPerSession</f>
        <v>75</v>
      </c>
      <c r="Q15" s="3">
        <f>O15*P15</f>
        <v>1500</v>
      </c>
      <c r="R15" s="3">
        <f>Q15/60</f>
        <v>25</v>
      </c>
      <c r="S15" s="3">
        <f>N15*FacultyCreditHoursPerCredit</f>
        <v>30</v>
      </c>
      <c r="T15" s="3" t="str">
        <f>IF(MOD(C15,2)=1,"Ongoing","Upcoming")</f>
        <v>Ongoing</v>
      </c>
    </row>
    <row r="16" spans="1:20">
      <c r="A16" s="3" t="str">
        <f>INDEX('Curriculum Master'!$A$2:$A$57,MATCH(E16,'Curriculum Master'!$D$2:$D$57,0))</f>
        <v>2026-27</v>
      </c>
      <c r="B16" s="3" t="str">
        <f>IF(MOD(C16,2)=1,"Odd (Jul-Nov "&amp;LEFT(A16,4)&amp;")","Even (Jan-Apr "&amp;(LEFT(A16,4)+1)&amp;")")</f>
        <v>Even (Jan-Apr 2027)</v>
      </c>
      <c r="C16" s="3">
        <f>INDEX('Curriculum Master'!$C$2:$C$57,MATCH(E16,'Curriculum Master'!$D$2:$D$57,0))</f>
        <v>2</v>
      </c>
      <c r="D16" s="3" t="str">
        <f>(LEFT(A16,4)-INT((C16-1)/2))&amp;"-"&amp;RIGHT(LEFT(A16,4)-INT((C16-1)/2)+3,2)</f>
        <v>2026-29</v>
      </c>
      <c r="E16" s="2" t="s">
        <v>55</v>
      </c>
      <c r="F16" s="3" t="str">
        <f>INDEX('Curriculum Master'!$E$2:$E$57,MATCH(E16,'Curriculum Master'!$D$2:$D$57,0))</f>
        <v>Organisational Behaviour</v>
      </c>
      <c r="G16" s="3" t="str">
        <f>INDEX('Curriculum Master'!$F$2:$F$57,MATCH(E16,'Curriculum Master'!$D$2:$D$57,0))</f>
        <v>HR &amp; OB</v>
      </c>
      <c r="H16" s="3" t="str">
        <f>INDEX('Curriculum Master'!$N$2:$N$57,MATCH(E16,'Curriculum Master'!$D$2:$D$57,0))</f>
        <v>Core</v>
      </c>
      <c r="I16" s="3" t="str">
        <f>INDEX('Curriculum Master'!$R$2:$R$57,MATCH(E16,'Curriculum Master'!$D$2:$D$57,0))</f>
        <v>F005</v>
      </c>
      <c r="J16" s="3" t="str">
        <f>INDEX('Faculty Master'!$B$2:$B$21,MATCH(I16,'Faculty Master'!$A$2:$A$21,0))</f>
        <v>Dr. Farah Siddiqui</v>
      </c>
      <c r="K16" s="2" t="s">
        <v>210</v>
      </c>
      <c r="L16" s="3">
        <f>COUNTIF('Faculty Utilization'!$E$2:$E$91,E16)</f>
        <v>2</v>
      </c>
      <c r="M16" s="3">
        <f>COUNTIFS('Student Master'!$E$2:$E$121,D16,'Student Master'!$I$2:$I$121,K16)</f>
        <v>20</v>
      </c>
      <c r="N16" s="3">
        <f>INDEX('Curriculum Master'!$G$2:$G$57,MATCH(E16,'Curriculum Master'!$D$2:$D$57,0))</f>
        <v>4</v>
      </c>
      <c r="O16" s="3">
        <f>N16*SessionsPerCredit</f>
        <v>40</v>
      </c>
      <c r="P16" s="3">
        <f>MinutesPerSession</f>
        <v>75</v>
      </c>
      <c r="Q16" s="3">
        <f>O16*P16</f>
        <v>3000</v>
      </c>
      <c r="R16" s="3">
        <f>Q16/60</f>
        <v>50</v>
      </c>
      <c r="S16" s="3">
        <f>N16*FacultyCreditHoursPerCredit</f>
        <v>60</v>
      </c>
      <c r="T16" s="3" t="str">
        <f>IF(MOD(C16,2)=1,"Ongoing","Upcoming")</f>
        <v>Upcoming</v>
      </c>
    </row>
    <row r="17" spans="1:20">
      <c r="A17" s="3" t="str">
        <f>INDEX('Curriculum Master'!$A$2:$A$57,MATCH(E17,'Curriculum Master'!$D$2:$D$57,0))</f>
        <v>2026-27</v>
      </c>
      <c r="B17" s="3" t="str">
        <f>IF(MOD(C17,2)=1,"Odd (Jul-Nov "&amp;LEFT(A17,4)&amp;")","Even (Jan-Apr "&amp;(LEFT(A17,4)+1)&amp;")")</f>
        <v>Even (Jan-Apr 2027)</v>
      </c>
      <c r="C17" s="3">
        <f>INDEX('Curriculum Master'!$C$2:$C$57,MATCH(E17,'Curriculum Master'!$D$2:$D$57,0))</f>
        <v>2</v>
      </c>
      <c r="D17" s="3" t="str">
        <f>(LEFT(A17,4)-INT((C17-1)/2))&amp;"-"&amp;RIGHT(LEFT(A17,4)-INT((C17-1)/2)+3,2)</f>
        <v>2026-29</v>
      </c>
      <c r="E17" s="2" t="s">
        <v>55</v>
      </c>
      <c r="F17" s="3" t="str">
        <f>INDEX('Curriculum Master'!$E$2:$E$57,MATCH(E17,'Curriculum Master'!$D$2:$D$57,0))</f>
        <v>Organisational Behaviour</v>
      </c>
      <c r="G17" s="3" t="str">
        <f>INDEX('Curriculum Master'!$F$2:$F$57,MATCH(E17,'Curriculum Master'!$D$2:$D$57,0))</f>
        <v>HR &amp; OB</v>
      </c>
      <c r="H17" s="3" t="str">
        <f>INDEX('Curriculum Master'!$N$2:$N$57,MATCH(E17,'Curriculum Master'!$D$2:$D$57,0))</f>
        <v>Core</v>
      </c>
      <c r="I17" s="3" t="str">
        <f>INDEX('Curriculum Master'!$R$2:$R$57,MATCH(E17,'Curriculum Master'!$D$2:$D$57,0))</f>
        <v>F005</v>
      </c>
      <c r="J17" s="3" t="str">
        <f>INDEX('Faculty Master'!$B$2:$B$21,MATCH(I17,'Faculty Master'!$A$2:$A$21,0))</f>
        <v>Dr. Farah Siddiqui</v>
      </c>
      <c r="K17" s="2" t="s">
        <v>408</v>
      </c>
      <c r="L17" s="3">
        <f>COUNTIF('Faculty Utilization'!$E$2:$E$91,E17)</f>
        <v>2</v>
      </c>
      <c r="M17" s="3">
        <f>COUNTIFS('Student Master'!$E$2:$E$121,D17,'Student Master'!$I$2:$I$121,K17)</f>
        <v>20</v>
      </c>
      <c r="N17" s="3">
        <f>INDEX('Curriculum Master'!$G$2:$G$57,MATCH(E17,'Curriculum Master'!$D$2:$D$57,0))</f>
        <v>4</v>
      </c>
      <c r="O17" s="3">
        <f>N17*SessionsPerCredit</f>
        <v>40</v>
      </c>
      <c r="P17" s="3">
        <f>MinutesPerSession</f>
        <v>75</v>
      </c>
      <c r="Q17" s="3">
        <f>O17*P17</f>
        <v>3000</v>
      </c>
      <c r="R17" s="3">
        <f>Q17/60</f>
        <v>50</v>
      </c>
      <c r="S17" s="3">
        <f>N17*FacultyCreditHoursPerCredit</f>
        <v>60</v>
      </c>
      <c r="T17" s="3" t="str">
        <f>IF(MOD(C17,2)=1,"Ongoing","Upcoming")</f>
        <v>Upcoming</v>
      </c>
    </row>
    <row r="18" spans="1:20">
      <c r="A18" s="3" t="str">
        <f>INDEX('Curriculum Master'!$A$2:$A$57,MATCH(E18,'Curriculum Master'!$D$2:$D$57,0))</f>
        <v>2026-27</v>
      </c>
      <c r="B18" s="3" t="str">
        <f>IF(MOD(C18,2)=1,"Odd (Jul-Nov "&amp;LEFT(A18,4)&amp;")","Even (Jan-Apr "&amp;(LEFT(A18,4)+1)&amp;")")</f>
        <v>Even (Jan-Apr 2027)</v>
      </c>
      <c r="C18" s="3">
        <f>INDEX('Curriculum Master'!$C$2:$C$57,MATCH(E18,'Curriculum Master'!$D$2:$D$57,0))</f>
        <v>2</v>
      </c>
      <c r="D18" s="3" t="str">
        <f>(LEFT(A18,4)-INT((C18-1)/2))&amp;"-"&amp;RIGHT(LEFT(A18,4)-INT((C18-1)/2)+3,2)</f>
        <v>2026-29</v>
      </c>
      <c r="E18" s="2" t="s">
        <v>59</v>
      </c>
      <c r="F18" s="3" t="str">
        <f>INDEX('Curriculum Master'!$E$2:$E$57,MATCH(E18,'Curriculum Master'!$D$2:$D$57,0))</f>
        <v>Business Economics II (Macro)</v>
      </c>
      <c r="G18" s="3" t="str">
        <f>INDEX('Curriculum Master'!$F$2:$F$57,MATCH(E18,'Curriculum Master'!$D$2:$D$57,0))</f>
        <v>Economics</v>
      </c>
      <c r="H18" s="3" t="str">
        <f>INDEX('Curriculum Master'!$N$2:$N$57,MATCH(E18,'Curriculum Master'!$D$2:$D$57,0))</f>
        <v>Core</v>
      </c>
      <c r="I18" s="3" t="str">
        <f>INDEX('Curriculum Master'!$R$2:$R$57,MATCH(E18,'Curriculum Master'!$D$2:$D$57,0))</f>
        <v>F016</v>
      </c>
      <c r="J18" s="3" t="str">
        <f>INDEX('Faculty Master'!$B$2:$B$21,MATCH(I18,'Faculty Master'!$A$2:$A$21,0))</f>
        <v>Dr. Imran Qureshi</v>
      </c>
      <c r="K18" s="2" t="s">
        <v>210</v>
      </c>
      <c r="L18" s="3">
        <f>COUNTIF('Faculty Utilization'!$E$2:$E$91,E18)</f>
        <v>2</v>
      </c>
      <c r="M18" s="3">
        <f>COUNTIFS('Student Master'!$E$2:$E$121,D18,'Student Master'!$I$2:$I$121,K18)</f>
        <v>20</v>
      </c>
      <c r="N18" s="3">
        <f>INDEX('Curriculum Master'!$G$2:$G$57,MATCH(E18,'Curriculum Master'!$D$2:$D$57,0))</f>
        <v>4</v>
      </c>
      <c r="O18" s="3">
        <f>N18*SessionsPerCredit</f>
        <v>40</v>
      </c>
      <c r="P18" s="3">
        <f>MinutesPerSession</f>
        <v>75</v>
      </c>
      <c r="Q18" s="3">
        <f>O18*P18</f>
        <v>3000</v>
      </c>
      <c r="R18" s="3">
        <f>Q18/60</f>
        <v>50</v>
      </c>
      <c r="S18" s="3">
        <f>N18*FacultyCreditHoursPerCredit</f>
        <v>60</v>
      </c>
      <c r="T18" s="3" t="str">
        <f>IF(MOD(C18,2)=1,"Ongoing","Upcoming")</f>
        <v>Upcoming</v>
      </c>
    </row>
    <row r="19" spans="1:20">
      <c r="A19" s="3" t="str">
        <f>INDEX('Curriculum Master'!$A$2:$A$57,MATCH(E19,'Curriculum Master'!$D$2:$D$57,0))</f>
        <v>2026-27</v>
      </c>
      <c r="B19" s="3" t="str">
        <f>IF(MOD(C19,2)=1,"Odd (Jul-Nov "&amp;LEFT(A19,4)&amp;")","Even (Jan-Apr "&amp;(LEFT(A19,4)+1)&amp;")")</f>
        <v>Even (Jan-Apr 2027)</v>
      </c>
      <c r="C19" s="3">
        <f>INDEX('Curriculum Master'!$C$2:$C$57,MATCH(E19,'Curriculum Master'!$D$2:$D$57,0))</f>
        <v>2</v>
      </c>
      <c r="D19" s="3" t="str">
        <f>(LEFT(A19,4)-INT((C19-1)/2))&amp;"-"&amp;RIGHT(LEFT(A19,4)-INT((C19-1)/2)+3,2)</f>
        <v>2026-29</v>
      </c>
      <c r="E19" s="2" t="s">
        <v>59</v>
      </c>
      <c r="F19" s="3" t="str">
        <f>INDEX('Curriculum Master'!$E$2:$E$57,MATCH(E19,'Curriculum Master'!$D$2:$D$57,0))</f>
        <v>Business Economics II (Macro)</v>
      </c>
      <c r="G19" s="3" t="str">
        <f>INDEX('Curriculum Master'!$F$2:$F$57,MATCH(E19,'Curriculum Master'!$D$2:$D$57,0))</f>
        <v>Economics</v>
      </c>
      <c r="H19" s="3" t="str">
        <f>INDEX('Curriculum Master'!$N$2:$N$57,MATCH(E19,'Curriculum Master'!$D$2:$D$57,0))</f>
        <v>Core</v>
      </c>
      <c r="I19" s="3" t="str">
        <f>INDEX('Curriculum Master'!$R$2:$R$57,MATCH(E19,'Curriculum Master'!$D$2:$D$57,0))</f>
        <v>F016</v>
      </c>
      <c r="J19" s="3" t="str">
        <f>INDEX('Faculty Master'!$B$2:$B$21,MATCH(I19,'Faculty Master'!$A$2:$A$21,0))</f>
        <v>Dr. Imran Qureshi</v>
      </c>
      <c r="K19" s="2" t="s">
        <v>408</v>
      </c>
      <c r="L19" s="3">
        <f>COUNTIF('Faculty Utilization'!$E$2:$E$91,E19)</f>
        <v>2</v>
      </c>
      <c r="M19" s="3">
        <f>COUNTIFS('Student Master'!$E$2:$E$121,D19,'Student Master'!$I$2:$I$121,K19)</f>
        <v>20</v>
      </c>
      <c r="N19" s="3">
        <f>INDEX('Curriculum Master'!$G$2:$G$57,MATCH(E19,'Curriculum Master'!$D$2:$D$57,0))</f>
        <v>4</v>
      </c>
      <c r="O19" s="3">
        <f>N19*SessionsPerCredit</f>
        <v>40</v>
      </c>
      <c r="P19" s="3">
        <f>MinutesPerSession</f>
        <v>75</v>
      </c>
      <c r="Q19" s="3">
        <f>O19*P19</f>
        <v>3000</v>
      </c>
      <c r="R19" s="3">
        <f>Q19/60</f>
        <v>50</v>
      </c>
      <c r="S19" s="3">
        <f>N19*FacultyCreditHoursPerCredit</f>
        <v>60</v>
      </c>
      <c r="T19" s="3" t="str">
        <f>IF(MOD(C19,2)=1,"Ongoing","Upcoming")</f>
        <v>Upcoming</v>
      </c>
    </row>
    <row r="20" spans="1:20">
      <c r="A20" s="3" t="str">
        <f>INDEX('Curriculum Master'!$A$2:$A$57,MATCH(E20,'Curriculum Master'!$D$2:$D$57,0))</f>
        <v>2026-27</v>
      </c>
      <c r="B20" s="3" t="str">
        <f>IF(MOD(C20,2)=1,"Odd (Jul-Nov "&amp;LEFT(A20,4)&amp;")","Even (Jan-Apr "&amp;(LEFT(A20,4)+1)&amp;")")</f>
        <v>Even (Jan-Apr 2027)</v>
      </c>
      <c r="C20" s="3">
        <f>INDEX('Curriculum Master'!$C$2:$C$57,MATCH(E20,'Curriculum Master'!$D$2:$D$57,0))</f>
        <v>2</v>
      </c>
      <c r="D20" s="3" t="str">
        <f>(LEFT(A20,4)-INT((C20-1)/2))&amp;"-"&amp;RIGHT(LEFT(A20,4)-INT((C20-1)/2)+3,2)</f>
        <v>2026-29</v>
      </c>
      <c r="E20" s="2" t="s">
        <v>62</v>
      </c>
      <c r="F20" s="3" t="str">
        <f>INDEX('Curriculum Master'!$E$2:$E$57,MATCH(E20,'Curriculum Master'!$D$2:$D$57,0))</f>
        <v>Cost &amp; Management Accounting</v>
      </c>
      <c r="G20" s="3" t="str">
        <f>INDEX('Curriculum Master'!$F$2:$F$57,MATCH(E20,'Curriculum Master'!$D$2:$D$57,0))</f>
        <v>Finance &amp; Accounting</v>
      </c>
      <c r="H20" s="3" t="str">
        <f>INDEX('Curriculum Master'!$N$2:$N$57,MATCH(E20,'Curriculum Master'!$D$2:$D$57,0))</f>
        <v>Core</v>
      </c>
      <c r="I20" s="3" t="str">
        <f>INDEX('Curriculum Master'!$R$2:$R$57,MATCH(E20,'Curriculum Master'!$D$2:$D$57,0))</f>
        <v>F014</v>
      </c>
      <c r="J20" s="3" t="str">
        <f>INDEX('Faculty Master'!$B$2:$B$21,MATCH(I20,'Faculty Master'!$A$2:$A$21,0))</f>
        <v>Dr. Sanjay Deshmukh</v>
      </c>
      <c r="K20" s="2" t="s">
        <v>210</v>
      </c>
      <c r="L20" s="3">
        <f>COUNTIF('Faculty Utilization'!$E$2:$E$91,E20)</f>
        <v>2</v>
      </c>
      <c r="M20" s="3">
        <f>COUNTIFS('Student Master'!$E$2:$E$121,D20,'Student Master'!$I$2:$I$121,K20)</f>
        <v>20</v>
      </c>
      <c r="N20" s="3">
        <f>INDEX('Curriculum Master'!$G$2:$G$57,MATCH(E20,'Curriculum Master'!$D$2:$D$57,0))</f>
        <v>4</v>
      </c>
      <c r="O20" s="3">
        <f>N20*SessionsPerCredit</f>
        <v>40</v>
      </c>
      <c r="P20" s="3">
        <f>MinutesPerSession</f>
        <v>75</v>
      </c>
      <c r="Q20" s="3">
        <f>O20*P20</f>
        <v>3000</v>
      </c>
      <c r="R20" s="3">
        <f>Q20/60</f>
        <v>50</v>
      </c>
      <c r="S20" s="3">
        <f>N20*FacultyCreditHoursPerCredit</f>
        <v>60</v>
      </c>
      <c r="T20" s="3" t="str">
        <f>IF(MOD(C20,2)=1,"Ongoing","Upcoming")</f>
        <v>Upcoming</v>
      </c>
    </row>
    <row r="21" spans="1:20">
      <c r="A21" s="3" t="str">
        <f>INDEX('Curriculum Master'!$A$2:$A$57,MATCH(E21,'Curriculum Master'!$D$2:$D$57,0))</f>
        <v>2026-27</v>
      </c>
      <c r="B21" s="3" t="str">
        <f>IF(MOD(C21,2)=1,"Odd (Jul-Nov "&amp;LEFT(A21,4)&amp;")","Even (Jan-Apr "&amp;(LEFT(A21,4)+1)&amp;")")</f>
        <v>Even (Jan-Apr 2027)</v>
      </c>
      <c r="C21" s="3">
        <f>INDEX('Curriculum Master'!$C$2:$C$57,MATCH(E21,'Curriculum Master'!$D$2:$D$57,0))</f>
        <v>2</v>
      </c>
      <c r="D21" s="3" t="str">
        <f>(LEFT(A21,4)-INT((C21-1)/2))&amp;"-"&amp;RIGHT(LEFT(A21,4)-INT((C21-1)/2)+3,2)</f>
        <v>2026-29</v>
      </c>
      <c r="E21" s="2" t="s">
        <v>62</v>
      </c>
      <c r="F21" s="3" t="str">
        <f>INDEX('Curriculum Master'!$E$2:$E$57,MATCH(E21,'Curriculum Master'!$D$2:$D$57,0))</f>
        <v>Cost &amp; Management Accounting</v>
      </c>
      <c r="G21" s="3" t="str">
        <f>INDEX('Curriculum Master'!$F$2:$F$57,MATCH(E21,'Curriculum Master'!$D$2:$D$57,0))</f>
        <v>Finance &amp; Accounting</v>
      </c>
      <c r="H21" s="3" t="str">
        <f>INDEX('Curriculum Master'!$N$2:$N$57,MATCH(E21,'Curriculum Master'!$D$2:$D$57,0))</f>
        <v>Core</v>
      </c>
      <c r="I21" s="3" t="str">
        <f>INDEX('Curriculum Master'!$R$2:$R$57,MATCH(E21,'Curriculum Master'!$D$2:$D$57,0))</f>
        <v>F014</v>
      </c>
      <c r="J21" s="3" t="str">
        <f>INDEX('Faculty Master'!$B$2:$B$21,MATCH(I21,'Faculty Master'!$A$2:$A$21,0))</f>
        <v>Dr. Sanjay Deshmukh</v>
      </c>
      <c r="K21" s="2" t="s">
        <v>408</v>
      </c>
      <c r="L21" s="3">
        <f>COUNTIF('Faculty Utilization'!$E$2:$E$91,E21)</f>
        <v>2</v>
      </c>
      <c r="M21" s="3">
        <f>COUNTIFS('Student Master'!$E$2:$E$121,D21,'Student Master'!$I$2:$I$121,K21)</f>
        <v>20</v>
      </c>
      <c r="N21" s="3">
        <f>INDEX('Curriculum Master'!$G$2:$G$57,MATCH(E21,'Curriculum Master'!$D$2:$D$57,0))</f>
        <v>4</v>
      </c>
      <c r="O21" s="3">
        <f>N21*SessionsPerCredit</f>
        <v>40</v>
      </c>
      <c r="P21" s="3">
        <f>MinutesPerSession</f>
        <v>75</v>
      </c>
      <c r="Q21" s="3">
        <f>O21*P21</f>
        <v>3000</v>
      </c>
      <c r="R21" s="3">
        <f>Q21/60</f>
        <v>50</v>
      </c>
      <c r="S21" s="3">
        <f>N21*FacultyCreditHoursPerCredit</f>
        <v>60</v>
      </c>
      <c r="T21" s="3" t="str">
        <f>IF(MOD(C21,2)=1,"Ongoing","Upcoming")</f>
        <v>Upcoming</v>
      </c>
    </row>
    <row r="22" spans="1:20">
      <c r="A22" s="3" t="str">
        <f>INDEX('Curriculum Master'!$A$2:$A$57,MATCH(E22,'Curriculum Master'!$D$2:$D$57,0))</f>
        <v>2026-27</v>
      </c>
      <c r="B22" s="3" t="str">
        <f>IF(MOD(C22,2)=1,"Odd (Jul-Nov "&amp;LEFT(A22,4)&amp;")","Even (Jan-Apr "&amp;(LEFT(A22,4)+1)&amp;")")</f>
        <v>Even (Jan-Apr 2027)</v>
      </c>
      <c r="C22" s="3">
        <f>INDEX('Curriculum Master'!$C$2:$C$57,MATCH(E22,'Curriculum Master'!$D$2:$D$57,0))</f>
        <v>2</v>
      </c>
      <c r="D22" s="3" t="str">
        <f>(LEFT(A22,4)-INT((C22-1)/2))&amp;"-"&amp;RIGHT(LEFT(A22,4)-INT((C22-1)/2)+3,2)</f>
        <v>2026-29</v>
      </c>
      <c r="E22" s="2" t="s">
        <v>65</v>
      </c>
      <c r="F22" s="3" t="str">
        <f>INDEX('Curriculum Master'!$E$2:$E$57,MATCH(E22,'Curriculum Master'!$D$2:$D$57,0))</f>
        <v>Business Statistics</v>
      </c>
      <c r="G22" s="3" t="str">
        <f>INDEX('Curriculum Master'!$F$2:$F$57,MATCH(E22,'Curriculum Master'!$D$2:$D$57,0))</f>
        <v>Analytics</v>
      </c>
      <c r="H22" s="3" t="str">
        <f>INDEX('Curriculum Master'!$N$2:$N$57,MATCH(E22,'Curriculum Master'!$D$2:$D$57,0))</f>
        <v>Core</v>
      </c>
      <c r="I22" s="3" t="str">
        <f>INDEX('Curriculum Master'!$R$2:$R$57,MATCH(E22,'Curriculum Master'!$D$2:$D$57,0))</f>
        <v>F013</v>
      </c>
      <c r="J22" s="3" t="str">
        <f>INDEX('Faculty Master'!$B$2:$B$21,MATCH(I22,'Faculty Master'!$A$2:$A$21,0))</f>
        <v>Dr. Kavya Reddy</v>
      </c>
      <c r="K22" s="2" t="s">
        <v>210</v>
      </c>
      <c r="L22" s="3">
        <f>COUNTIF('Faculty Utilization'!$E$2:$E$91,E22)</f>
        <v>2</v>
      </c>
      <c r="M22" s="3">
        <f>COUNTIFS('Student Master'!$E$2:$E$121,D22,'Student Master'!$I$2:$I$121,K22)</f>
        <v>20</v>
      </c>
      <c r="N22" s="3">
        <f>INDEX('Curriculum Master'!$G$2:$G$57,MATCH(E22,'Curriculum Master'!$D$2:$D$57,0))</f>
        <v>3</v>
      </c>
      <c r="O22" s="3">
        <f>N22*SessionsPerCredit</f>
        <v>30</v>
      </c>
      <c r="P22" s="3">
        <f>MinutesPerSession</f>
        <v>75</v>
      </c>
      <c r="Q22" s="3">
        <f>O22*P22</f>
        <v>2250</v>
      </c>
      <c r="R22" s="3">
        <f>Q22/60</f>
        <v>37.5</v>
      </c>
      <c r="S22" s="3">
        <f>N22*FacultyCreditHoursPerCredit</f>
        <v>45</v>
      </c>
      <c r="T22" s="3" t="str">
        <f>IF(MOD(C22,2)=1,"Ongoing","Upcoming")</f>
        <v>Upcoming</v>
      </c>
    </row>
    <row r="23" spans="1:20">
      <c r="A23" s="3" t="str">
        <f>INDEX('Curriculum Master'!$A$2:$A$57,MATCH(E23,'Curriculum Master'!$D$2:$D$57,0))</f>
        <v>2026-27</v>
      </c>
      <c r="B23" s="3" t="str">
        <f>IF(MOD(C23,2)=1,"Odd (Jul-Nov "&amp;LEFT(A23,4)&amp;")","Even (Jan-Apr "&amp;(LEFT(A23,4)+1)&amp;")")</f>
        <v>Even (Jan-Apr 2027)</v>
      </c>
      <c r="C23" s="3">
        <f>INDEX('Curriculum Master'!$C$2:$C$57,MATCH(E23,'Curriculum Master'!$D$2:$D$57,0))</f>
        <v>2</v>
      </c>
      <c r="D23" s="3" t="str">
        <f>(LEFT(A23,4)-INT((C23-1)/2))&amp;"-"&amp;RIGHT(LEFT(A23,4)-INT((C23-1)/2)+3,2)</f>
        <v>2026-29</v>
      </c>
      <c r="E23" s="2" t="s">
        <v>65</v>
      </c>
      <c r="F23" s="3" t="str">
        <f>INDEX('Curriculum Master'!$E$2:$E$57,MATCH(E23,'Curriculum Master'!$D$2:$D$57,0))</f>
        <v>Business Statistics</v>
      </c>
      <c r="G23" s="3" t="str">
        <f>INDEX('Curriculum Master'!$F$2:$F$57,MATCH(E23,'Curriculum Master'!$D$2:$D$57,0))</f>
        <v>Analytics</v>
      </c>
      <c r="H23" s="3" t="str">
        <f>INDEX('Curriculum Master'!$N$2:$N$57,MATCH(E23,'Curriculum Master'!$D$2:$D$57,0))</f>
        <v>Core</v>
      </c>
      <c r="I23" s="3" t="str">
        <f>INDEX('Curriculum Master'!$R$2:$R$57,MATCH(E23,'Curriculum Master'!$D$2:$D$57,0))</f>
        <v>F013</v>
      </c>
      <c r="J23" s="3" t="str">
        <f>INDEX('Faculty Master'!$B$2:$B$21,MATCH(I23,'Faculty Master'!$A$2:$A$21,0))</f>
        <v>Dr. Kavya Reddy</v>
      </c>
      <c r="K23" s="2" t="s">
        <v>408</v>
      </c>
      <c r="L23" s="3">
        <f>COUNTIF('Faculty Utilization'!$E$2:$E$91,E23)</f>
        <v>2</v>
      </c>
      <c r="M23" s="3">
        <f>COUNTIFS('Student Master'!$E$2:$E$121,D23,'Student Master'!$I$2:$I$121,K23)</f>
        <v>20</v>
      </c>
      <c r="N23" s="3">
        <f>INDEX('Curriculum Master'!$G$2:$G$57,MATCH(E23,'Curriculum Master'!$D$2:$D$57,0))</f>
        <v>3</v>
      </c>
      <c r="O23" s="3">
        <f>N23*SessionsPerCredit</f>
        <v>30</v>
      </c>
      <c r="P23" s="3">
        <f>MinutesPerSession</f>
        <v>75</v>
      </c>
      <c r="Q23" s="3">
        <f>O23*P23</f>
        <v>2250</v>
      </c>
      <c r="R23" s="3">
        <f>Q23/60</f>
        <v>37.5</v>
      </c>
      <c r="S23" s="3">
        <f>N23*FacultyCreditHoursPerCredit</f>
        <v>45</v>
      </c>
      <c r="T23" s="3" t="str">
        <f>IF(MOD(C23,2)=1,"Ongoing","Upcoming")</f>
        <v>Upcoming</v>
      </c>
    </row>
    <row r="24" spans="1:20">
      <c r="A24" s="3" t="str">
        <f>INDEX('Curriculum Master'!$A$2:$A$57,MATCH(E24,'Curriculum Master'!$D$2:$D$57,0))</f>
        <v>2026-27</v>
      </c>
      <c r="B24" s="3" t="str">
        <f>IF(MOD(C24,2)=1,"Odd (Jul-Nov "&amp;LEFT(A24,4)&amp;")","Even (Jan-Apr "&amp;(LEFT(A24,4)+1)&amp;")")</f>
        <v>Even (Jan-Apr 2027)</v>
      </c>
      <c r="C24" s="3">
        <f>INDEX('Curriculum Master'!$C$2:$C$57,MATCH(E24,'Curriculum Master'!$D$2:$D$57,0))</f>
        <v>2</v>
      </c>
      <c r="D24" s="3" t="str">
        <f>(LEFT(A24,4)-INT((C24-1)/2))&amp;"-"&amp;RIGHT(LEFT(A24,4)-INT((C24-1)/2)+3,2)</f>
        <v>2026-29</v>
      </c>
      <c r="E24" s="2" t="s">
        <v>67</v>
      </c>
      <c r="F24" s="3" t="str">
        <f>INDEX('Curriculum Master'!$E$2:$E$57,MATCH(E24,'Curriculum Master'!$D$2:$D$57,0))</f>
        <v>Indian Business Environment</v>
      </c>
      <c r="G24" s="3" t="str">
        <f>INDEX('Curriculum Master'!$F$2:$F$57,MATCH(E24,'Curriculum Master'!$D$2:$D$57,0))</f>
        <v>Economics</v>
      </c>
      <c r="H24" s="3" t="str">
        <f>INDEX('Curriculum Master'!$N$2:$N$57,MATCH(E24,'Curriculum Master'!$D$2:$D$57,0))</f>
        <v>Core</v>
      </c>
      <c r="I24" s="3" t="str">
        <f>INDEX('Curriculum Master'!$R$2:$R$57,MATCH(E24,'Curriculum Master'!$D$2:$D$57,0))</f>
        <v>F004</v>
      </c>
      <c r="J24" s="3" t="str">
        <f>INDEX('Faculty Master'!$B$2:$B$21,MATCH(I24,'Faculty Master'!$A$2:$A$21,0))</f>
        <v>Dr. Rahul Bhattacharya</v>
      </c>
      <c r="K24" s="2" t="s">
        <v>210</v>
      </c>
      <c r="L24" s="3">
        <f>COUNTIF('Faculty Utilization'!$E$2:$E$91,E24)</f>
        <v>2</v>
      </c>
      <c r="M24" s="3">
        <f>COUNTIFS('Student Master'!$E$2:$E$121,D24,'Student Master'!$I$2:$I$121,K24)</f>
        <v>20</v>
      </c>
      <c r="N24" s="3">
        <f>INDEX('Curriculum Master'!$G$2:$G$57,MATCH(E24,'Curriculum Master'!$D$2:$D$57,0))</f>
        <v>3</v>
      </c>
      <c r="O24" s="3">
        <f>N24*SessionsPerCredit</f>
        <v>30</v>
      </c>
      <c r="P24" s="3">
        <f>MinutesPerSession</f>
        <v>75</v>
      </c>
      <c r="Q24" s="3">
        <f>O24*P24</f>
        <v>2250</v>
      </c>
      <c r="R24" s="3">
        <f>Q24/60</f>
        <v>37.5</v>
      </c>
      <c r="S24" s="3">
        <f>N24*FacultyCreditHoursPerCredit</f>
        <v>45</v>
      </c>
      <c r="T24" s="3" t="str">
        <f>IF(MOD(C24,2)=1,"Ongoing","Upcoming")</f>
        <v>Upcoming</v>
      </c>
    </row>
    <row r="25" spans="1:20">
      <c r="A25" s="3" t="str">
        <f>INDEX('Curriculum Master'!$A$2:$A$57,MATCH(E25,'Curriculum Master'!$D$2:$D$57,0))</f>
        <v>2026-27</v>
      </c>
      <c r="B25" s="3" t="str">
        <f>IF(MOD(C25,2)=1,"Odd (Jul-Nov "&amp;LEFT(A25,4)&amp;")","Even (Jan-Apr "&amp;(LEFT(A25,4)+1)&amp;")")</f>
        <v>Even (Jan-Apr 2027)</v>
      </c>
      <c r="C25" s="3">
        <f>INDEX('Curriculum Master'!$C$2:$C$57,MATCH(E25,'Curriculum Master'!$D$2:$D$57,0))</f>
        <v>2</v>
      </c>
      <c r="D25" s="3" t="str">
        <f>(LEFT(A25,4)-INT((C25-1)/2))&amp;"-"&amp;RIGHT(LEFT(A25,4)-INT((C25-1)/2)+3,2)</f>
        <v>2026-29</v>
      </c>
      <c r="E25" s="2" t="s">
        <v>67</v>
      </c>
      <c r="F25" s="3" t="str">
        <f>INDEX('Curriculum Master'!$E$2:$E$57,MATCH(E25,'Curriculum Master'!$D$2:$D$57,0))</f>
        <v>Indian Business Environment</v>
      </c>
      <c r="G25" s="3" t="str">
        <f>INDEX('Curriculum Master'!$F$2:$F$57,MATCH(E25,'Curriculum Master'!$D$2:$D$57,0))</f>
        <v>Economics</v>
      </c>
      <c r="H25" s="3" t="str">
        <f>INDEX('Curriculum Master'!$N$2:$N$57,MATCH(E25,'Curriculum Master'!$D$2:$D$57,0))</f>
        <v>Core</v>
      </c>
      <c r="I25" s="3" t="str">
        <f>INDEX('Curriculum Master'!$R$2:$R$57,MATCH(E25,'Curriculum Master'!$D$2:$D$57,0))</f>
        <v>F004</v>
      </c>
      <c r="J25" s="3" t="str">
        <f>INDEX('Faculty Master'!$B$2:$B$21,MATCH(I25,'Faculty Master'!$A$2:$A$21,0))</f>
        <v>Dr. Rahul Bhattacharya</v>
      </c>
      <c r="K25" s="2" t="s">
        <v>408</v>
      </c>
      <c r="L25" s="3">
        <f>COUNTIF('Faculty Utilization'!$E$2:$E$91,E25)</f>
        <v>2</v>
      </c>
      <c r="M25" s="3">
        <f>COUNTIFS('Student Master'!$E$2:$E$121,D25,'Student Master'!$I$2:$I$121,K25)</f>
        <v>20</v>
      </c>
      <c r="N25" s="3">
        <f>INDEX('Curriculum Master'!$G$2:$G$57,MATCH(E25,'Curriculum Master'!$D$2:$D$57,0))</f>
        <v>3</v>
      </c>
      <c r="O25" s="3">
        <f>N25*SessionsPerCredit</f>
        <v>30</v>
      </c>
      <c r="P25" s="3">
        <f>MinutesPerSession</f>
        <v>75</v>
      </c>
      <c r="Q25" s="3">
        <f>O25*P25</f>
        <v>2250</v>
      </c>
      <c r="R25" s="3">
        <f>Q25/60</f>
        <v>37.5</v>
      </c>
      <c r="S25" s="3">
        <f>N25*FacultyCreditHoursPerCredit</f>
        <v>45</v>
      </c>
      <c r="T25" s="3" t="str">
        <f>IF(MOD(C25,2)=1,"Ongoing","Upcoming")</f>
        <v>Upcoming</v>
      </c>
    </row>
    <row r="26" spans="1:20">
      <c r="A26" s="3" t="str">
        <f>INDEX('Curriculum Master'!$A$2:$A$57,MATCH(E26,'Curriculum Master'!$D$2:$D$57,0))</f>
        <v>2026-27</v>
      </c>
      <c r="B26" s="3" t="str">
        <f>IF(MOD(C26,2)=1,"Odd (Jul-Nov "&amp;LEFT(A26,4)&amp;")","Even (Jan-Apr "&amp;(LEFT(A26,4)+1)&amp;")")</f>
        <v>Even (Jan-Apr 2027)</v>
      </c>
      <c r="C26" s="3">
        <f>INDEX('Curriculum Master'!$C$2:$C$57,MATCH(E26,'Curriculum Master'!$D$2:$D$57,0))</f>
        <v>2</v>
      </c>
      <c r="D26" s="3" t="str">
        <f>(LEFT(A26,4)-INT((C26-1)/2))&amp;"-"&amp;RIGHT(LEFT(A26,4)-INT((C26-1)/2)+3,2)</f>
        <v>2026-29</v>
      </c>
      <c r="E26" s="2" t="s">
        <v>69</v>
      </c>
      <c r="F26" s="3" t="str">
        <f>INDEX('Curriculum Master'!$E$2:$E$57,MATCH(E26,'Curriculum Master'!$D$2:$D$57,0))</f>
        <v>Design Thinking Studio</v>
      </c>
      <c r="G26" s="3" t="str">
        <f>INDEX('Curriculum Master'!$F$2:$F$57,MATCH(E26,'Curriculum Master'!$D$2:$D$57,0))</f>
        <v>Strategy</v>
      </c>
      <c r="H26" s="3" t="str">
        <f>INDEX('Curriculum Master'!$N$2:$N$57,MATCH(E26,'Curriculum Master'!$D$2:$D$57,0))</f>
        <v>Core</v>
      </c>
      <c r="I26" s="3" t="str">
        <f>INDEX('Curriculum Master'!$R$2:$R$57,MATCH(E26,'Curriculum Master'!$D$2:$D$57,0))</f>
        <v>F012</v>
      </c>
      <c r="J26" s="3" t="str">
        <f>INDEX('Faculty Master'!$B$2:$B$21,MATCH(I26,'Faculty Master'!$A$2:$A$21,0))</f>
        <v>Prof. Ankit Shah</v>
      </c>
      <c r="K26" s="2" t="s">
        <v>210</v>
      </c>
      <c r="L26" s="3">
        <f>COUNTIF('Faculty Utilization'!$E$2:$E$91,E26)</f>
        <v>2</v>
      </c>
      <c r="M26" s="3">
        <f>COUNTIFS('Student Master'!$E$2:$E$121,D26,'Student Master'!$I$2:$I$121,K26)</f>
        <v>20</v>
      </c>
      <c r="N26" s="3">
        <f>INDEX('Curriculum Master'!$G$2:$G$57,MATCH(E26,'Curriculum Master'!$D$2:$D$57,0))</f>
        <v>2</v>
      </c>
      <c r="O26" s="3">
        <f>N26*SessionsPerCredit</f>
        <v>20</v>
      </c>
      <c r="P26" s="3">
        <f>MinutesPerSession</f>
        <v>75</v>
      </c>
      <c r="Q26" s="3">
        <f>O26*P26</f>
        <v>1500</v>
      </c>
      <c r="R26" s="3">
        <f>Q26/60</f>
        <v>25</v>
      </c>
      <c r="S26" s="3">
        <f>N26*FacultyCreditHoursPerCredit</f>
        <v>30</v>
      </c>
      <c r="T26" s="3" t="str">
        <f>IF(MOD(C26,2)=1,"Ongoing","Upcoming")</f>
        <v>Upcoming</v>
      </c>
    </row>
    <row r="27" spans="1:20">
      <c r="A27" s="3" t="str">
        <f>INDEX('Curriculum Master'!$A$2:$A$57,MATCH(E27,'Curriculum Master'!$D$2:$D$57,0))</f>
        <v>2026-27</v>
      </c>
      <c r="B27" s="3" t="str">
        <f>IF(MOD(C27,2)=1,"Odd (Jul-Nov "&amp;LEFT(A27,4)&amp;")","Even (Jan-Apr "&amp;(LEFT(A27,4)+1)&amp;")")</f>
        <v>Even (Jan-Apr 2027)</v>
      </c>
      <c r="C27" s="3">
        <f>INDEX('Curriculum Master'!$C$2:$C$57,MATCH(E27,'Curriculum Master'!$D$2:$D$57,0))</f>
        <v>2</v>
      </c>
      <c r="D27" s="3" t="str">
        <f>(LEFT(A27,4)-INT((C27-1)/2))&amp;"-"&amp;RIGHT(LEFT(A27,4)-INT((C27-1)/2)+3,2)</f>
        <v>2026-29</v>
      </c>
      <c r="E27" s="2" t="s">
        <v>69</v>
      </c>
      <c r="F27" s="3" t="str">
        <f>INDEX('Curriculum Master'!$E$2:$E$57,MATCH(E27,'Curriculum Master'!$D$2:$D$57,0))</f>
        <v>Design Thinking Studio</v>
      </c>
      <c r="G27" s="3" t="str">
        <f>INDEX('Curriculum Master'!$F$2:$F$57,MATCH(E27,'Curriculum Master'!$D$2:$D$57,0))</f>
        <v>Strategy</v>
      </c>
      <c r="H27" s="3" t="str">
        <f>INDEX('Curriculum Master'!$N$2:$N$57,MATCH(E27,'Curriculum Master'!$D$2:$D$57,0))</f>
        <v>Core</v>
      </c>
      <c r="I27" s="3" t="str">
        <f>INDEX('Curriculum Master'!$R$2:$R$57,MATCH(E27,'Curriculum Master'!$D$2:$D$57,0))</f>
        <v>F012</v>
      </c>
      <c r="J27" s="3" t="str">
        <f>INDEX('Faculty Master'!$B$2:$B$21,MATCH(I27,'Faculty Master'!$A$2:$A$21,0))</f>
        <v>Prof. Ankit Shah</v>
      </c>
      <c r="K27" s="2" t="s">
        <v>408</v>
      </c>
      <c r="L27" s="3">
        <f>COUNTIF('Faculty Utilization'!$E$2:$E$91,E27)</f>
        <v>2</v>
      </c>
      <c r="M27" s="3">
        <f>COUNTIFS('Student Master'!$E$2:$E$121,D27,'Student Master'!$I$2:$I$121,K27)</f>
        <v>20</v>
      </c>
      <c r="N27" s="3">
        <f>INDEX('Curriculum Master'!$G$2:$G$57,MATCH(E27,'Curriculum Master'!$D$2:$D$57,0))</f>
        <v>2</v>
      </c>
      <c r="O27" s="3">
        <f>N27*SessionsPerCredit</f>
        <v>20</v>
      </c>
      <c r="P27" s="3">
        <f>MinutesPerSession</f>
        <v>75</v>
      </c>
      <c r="Q27" s="3">
        <f>O27*P27</f>
        <v>1500</v>
      </c>
      <c r="R27" s="3">
        <f>Q27/60</f>
        <v>25</v>
      </c>
      <c r="S27" s="3">
        <f>N27*FacultyCreditHoursPerCredit</f>
        <v>30</v>
      </c>
      <c r="T27" s="3" t="str">
        <f>IF(MOD(C27,2)=1,"Ongoing","Upcoming")</f>
        <v>Upcoming</v>
      </c>
    </row>
    <row r="28" spans="1:20">
      <c r="A28" s="3" t="str">
        <f>INDEX('Curriculum Master'!$A$2:$A$57,MATCH(E28,'Curriculum Master'!$D$2:$D$57,0))</f>
        <v>2026-27</v>
      </c>
      <c r="B28" s="3" t="str">
        <f>IF(MOD(C28,2)=1,"Odd (Jul-Nov "&amp;LEFT(A28,4)&amp;")","Even (Jan-Apr "&amp;(LEFT(A28,4)+1)&amp;")")</f>
        <v>Even (Jan-Apr 2027)</v>
      </c>
      <c r="C28" s="3">
        <f>INDEX('Curriculum Master'!$C$2:$C$57,MATCH(E28,'Curriculum Master'!$D$2:$D$57,0))</f>
        <v>2</v>
      </c>
      <c r="D28" s="3" t="str">
        <f>(LEFT(A28,4)-INT((C28-1)/2))&amp;"-"&amp;RIGHT(LEFT(A28,4)-INT((C28-1)/2)+3,2)</f>
        <v>2026-29</v>
      </c>
      <c r="E28" s="2" t="s">
        <v>72</v>
      </c>
      <c r="F28" s="3" t="str">
        <f>INDEX('Curriculum Master'!$E$2:$E$57,MATCH(E28,'Curriculum Master'!$D$2:$D$57,0))</f>
        <v>Community Engagement Project</v>
      </c>
      <c r="G28" s="3" t="str">
        <f>INDEX('Curriculum Master'!$F$2:$F$57,MATCH(E28,'Curriculum Master'!$D$2:$D$57,0))</f>
        <v>Social Science</v>
      </c>
      <c r="H28" s="3" t="str">
        <f>INDEX('Curriculum Master'!$N$2:$N$57,MATCH(E28,'Curriculum Master'!$D$2:$D$57,0))</f>
        <v>Core</v>
      </c>
      <c r="I28" s="3" t="str">
        <f>INDEX('Curriculum Master'!$R$2:$R$57,MATCH(E28,'Curriculum Master'!$D$2:$D$57,0))</f>
        <v>F019</v>
      </c>
      <c r="J28" s="3" t="str">
        <f>INDEX('Faculty Master'!$B$2:$B$21,MATCH(I28,'Faculty Master'!$A$2:$A$21,0))</f>
        <v>Dr. Nandini Das</v>
      </c>
      <c r="K28" s="2" t="s">
        <v>210</v>
      </c>
      <c r="L28" s="3">
        <f>COUNTIF('Faculty Utilization'!$E$2:$E$91,E28)</f>
        <v>2</v>
      </c>
      <c r="M28" s="3">
        <f>COUNTIFS('Student Master'!$E$2:$E$121,D28,'Student Master'!$I$2:$I$121,K28)</f>
        <v>20</v>
      </c>
      <c r="N28" s="3">
        <f>INDEX('Curriculum Master'!$G$2:$G$57,MATCH(E28,'Curriculum Master'!$D$2:$D$57,0))</f>
        <v>2</v>
      </c>
      <c r="O28" s="3">
        <f>N28*SessionsPerCredit</f>
        <v>20</v>
      </c>
      <c r="P28" s="3">
        <f>MinutesPerSession</f>
        <v>75</v>
      </c>
      <c r="Q28" s="3">
        <f>O28*P28</f>
        <v>1500</v>
      </c>
      <c r="R28" s="3">
        <f>Q28/60</f>
        <v>25</v>
      </c>
      <c r="S28" s="3">
        <f>N28*FacultyCreditHoursPerCredit</f>
        <v>30</v>
      </c>
      <c r="T28" s="3" t="str">
        <f>IF(MOD(C28,2)=1,"Ongoing","Upcoming")</f>
        <v>Upcoming</v>
      </c>
    </row>
    <row r="29" spans="1:20">
      <c r="A29" s="3" t="str">
        <f>INDEX('Curriculum Master'!$A$2:$A$57,MATCH(E29,'Curriculum Master'!$D$2:$D$57,0))</f>
        <v>2026-27</v>
      </c>
      <c r="B29" s="3" t="str">
        <f>IF(MOD(C29,2)=1,"Odd (Jul-Nov "&amp;LEFT(A29,4)&amp;")","Even (Jan-Apr "&amp;(LEFT(A29,4)+1)&amp;")")</f>
        <v>Even (Jan-Apr 2027)</v>
      </c>
      <c r="C29" s="3">
        <f>INDEX('Curriculum Master'!$C$2:$C$57,MATCH(E29,'Curriculum Master'!$D$2:$D$57,0))</f>
        <v>2</v>
      </c>
      <c r="D29" s="3" t="str">
        <f>(LEFT(A29,4)-INT((C29-1)/2))&amp;"-"&amp;RIGHT(LEFT(A29,4)-INT((C29-1)/2)+3,2)</f>
        <v>2026-29</v>
      </c>
      <c r="E29" s="2" t="s">
        <v>72</v>
      </c>
      <c r="F29" s="3" t="str">
        <f>INDEX('Curriculum Master'!$E$2:$E$57,MATCH(E29,'Curriculum Master'!$D$2:$D$57,0))</f>
        <v>Community Engagement Project</v>
      </c>
      <c r="G29" s="3" t="str">
        <f>INDEX('Curriculum Master'!$F$2:$F$57,MATCH(E29,'Curriculum Master'!$D$2:$D$57,0))</f>
        <v>Social Science</v>
      </c>
      <c r="H29" s="3" t="str">
        <f>INDEX('Curriculum Master'!$N$2:$N$57,MATCH(E29,'Curriculum Master'!$D$2:$D$57,0))</f>
        <v>Core</v>
      </c>
      <c r="I29" s="3" t="str">
        <f>INDEX('Curriculum Master'!$R$2:$R$57,MATCH(E29,'Curriculum Master'!$D$2:$D$57,0))</f>
        <v>F019</v>
      </c>
      <c r="J29" s="3" t="str">
        <f>INDEX('Faculty Master'!$B$2:$B$21,MATCH(I29,'Faculty Master'!$A$2:$A$21,0))</f>
        <v>Dr. Nandini Das</v>
      </c>
      <c r="K29" s="2" t="s">
        <v>408</v>
      </c>
      <c r="L29" s="3">
        <f>COUNTIF('Faculty Utilization'!$E$2:$E$91,E29)</f>
        <v>2</v>
      </c>
      <c r="M29" s="3">
        <f>COUNTIFS('Student Master'!$E$2:$E$121,D29,'Student Master'!$I$2:$I$121,K29)</f>
        <v>20</v>
      </c>
      <c r="N29" s="3">
        <f>INDEX('Curriculum Master'!$G$2:$G$57,MATCH(E29,'Curriculum Master'!$D$2:$D$57,0))</f>
        <v>2</v>
      </c>
      <c r="O29" s="3">
        <f>N29*SessionsPerCredit</f>
        <v>20</v>
      </c>
      <c r="P29" s="3">
        <f>MinutesPerSession</f>
        <v>75</v>
      </c>
      <c r="Q29" s="3">
        <f>O29*P29</f>
        <v>1500</v>
      </c>
      <c r="R29" s="3">
        <f>Q29/60</f>
        <v>25</v>
      </c>
      <c r="S29" s="3">
        <f>N29*FacultyCreditHoursPerCredit</f>
        <v>30</v>
      </c>
      <c r="T29" s="3" t="str">
        <f>IF(MOD(C29,2)=1,"Ongoing","Upcoming")</f>
        <v>Upcoming</v>
      </c>
    </row>
    <row r="30" spans="1:20">
      <c r="A30" s="3" t="str">
        <f>INDEX('Curriculum Master'!$A$2:$A$57,MATCH(E30,'Curriculum Master'!$D$2:$D$57,0))</f>
        <v>2026-27</v>
      </c>
      <c r="B30" s="3" t="str">
        <f>IF(MOD(C30,2)=1,"Odd (Jul-Nov "&amp;LEFT(A30,4)&amp;")","Even (Jan-Apr "&amp;(LEFT(A30,4)+1)&amp;")")</f>
        <v>Odd (Jul-Nov 2026)</v>
      </c>
      <c r="C30" s="3">
        <f>INDEX('Curriculum Master'!$C$2:$C$57,MATCH(E30,'Curriculum Master'!$D$2:$D$57,0))</f>
        <v>3</v>
      </c>
      <c r="D30" s="3" t="str">
        <f>(LEFT(A30,4)-INT((C30-1)/2))&amp;"-"&amp;RIGHT(LEFT(A30,4)-INT((C30-1)/2)+3,2)</f>
        <v>2025-28</v>
      </c>
      <c r="E30" s="2" t="s">
        <v>75</v>
      </c>
      <c r="F30" s="3" t="str">
        <f>INDEX('Curriculum Master'!$E$2:$E$57,MATCH(E30,'Curriculum Master'!$D$2:$D$57,0))</f>
        <v>Marketing Management</v>
      </c>
      <c r="G30" s="3" t="str">
        <f>INDEX('Curriculum Master'!$F$2:$F$57,MATCH(E30,'Curriculum Master'!$D$2:$D$57,0))</f>
        <v>Marketing</v>
      </c>
      <c r="H30" s="3" t="str">
        <f>INDEX('Curriculum Master'!$N$2:$N$57,MATCH(E30,'Curriculum Master'!$D$2:$D$57,0))</f>
        <v>Core</v>
      </c>
      <c r="I30" s="3" t="str">
        <f>INDEX('Curriculum Master'!$R$2:$R$57,MATCH(E30,'Curriculum Master'!$D$2:$D$57,0))</f>
        <v>F003</v>
      </c>
      <c r="J30" s="3" t="str">
        <f>INDEX('Faculty Master'!$B$2:$B$21,MATCH(I30,'Faculty Master'!$A$2:$A$21,0))</f>
        <v>Dr. Sunita Menon</v>
      </c>
      <c r="K30" s="2" t="s">
        <v>210</v>
      </c>
      <c r="L30" s="3">
        <f>COUNTIF('Faculty Utilization'!$E$2:$E$91,E30)</f>
        <v>2</v>
      </c>
      <c r="M30" s="3">
        <f>COUNTIFS('Student Master'!$E$2:$E$121,D30,'Student Master'!$I$2:$I$121,K30)</f>
        <v>20</v>
      </c>
      <c r="N30" s="3">
        <f>INDEX('Curriculum Master'!$G$2:$G$57,MATCH(E30,'Curriculum Master'!$D$2:$D$57,0))</f>
        <v>4</v>
      </c>
      <c r="O30" s="3">
        <f>N30*SessionsPerCredit</f>
        <v>40</v>
      </c>
      <c r="P30" s="3">
        <f>MinutesPerSession</f>
        <v>75</v>
      </c>
      <c r="Q30" s="3">
        <f>O30*P30</f>
        <v>3000</v>
      </c>
      <c r="R30" s="3">
        <f>Q30/60</f>
        <v>50</v>
      </c>
      <c r="S30" s="3">
        <f>N30*FacultyCreditHoursPerCredit</f>
        <v>60</v>
      </c>
      <c r="T30" s="3" t="str">
        <f>IF(MOD(C30,2)=1,"Ongoing","Upcoming")</f>
        <v>Ongoing</v>
      </c>
    </row>
    <row r="31" spans="1:20">
      <c r="A31" s="3" t="str">
        <f>INDEX('Curriculum Master'!$A$2:$A$57,MATCH(E31,'Curriculum Master'!$D$2:$D$57,0))</f>
        <v>2026-27</v>
      </c>
      <c r="B31" s="3" t="str">
        <f>IF(MOD(C31,2)=1,"Odd (Jul-Nov "&amp;LEFT(A31,4)&amp;")","Even (Jan-Apr "&amp;(LEFT(A31,4)+1)&amp;")")</f>
        <v>Odd (Jul-Nov 2026)</v>
      </c>
      <c r="C31" s="3">
        <f>INDEX('Curriculum Master'!$C$2:$C$57,MATCH(E31,'Curriculum Master'!$D$2:$D$57,0))</f>
        <v>3</v>
      </c>
      <c r="D31" s="3" t="str">
        <f>(LEFT(A31,4)-INT((C31-1)/2))&amp;"-"&amp;RIGHT(LEFT(A31,4)-INT((C31-1)/2)+3,2)</f>
        <v>2025-28</v>
      </c>
      <c r="E31" s="2" t="s">
        <v>75</v>
      </c>
      <c r="F31" s="3" t="str">
        <f>INDEX('Curriculum Master'!$E$2:$E$57,MATCH(E31,'Curriculum Master'!$D$2:$D$57,0))</f>
        <v>Marketing Management</v>
      </c>
      <c r="G31" s="3" t="str">
        <f>INDEX('Curriculum Master'!$F$2:$F$57,MATCH(E31,'Curriculum Master'!$D$2:$D$57,0))</f>
        <v>Marketing</v>
      </c>
      <c r="H31" s="3" t="str">
        <f>INDEX('Curriculum Master'!$N$2:$N$57,MATCH(E31,'Curriculum Master'!$D$2:$D$57,0))</f>
        <v>Core</v>
      </c>
      <c r="I31" s="3" t="str">
        <f>INDEX('Curriculum Master'!$R$2:$R$57,MATCH(E31,'Curriculum Master'!$D$2:$D$57,0))</f>
        <v>F003</v>
      </c>
      <c r="J31" s="3" t="str">
        <f>INDEX('Faculty Master'!$B$2:$B$21,MATCH(I31,'Faculty Master'!$A$2:$A$21,0))</f>
        <v>Dr. Sunita Menon</v>
      </c>
      <c r="K31" s="2" t="s">
        <v>408</v>
      </c>
      <c r="L31" s="3">
        <f>COUNTIF('Faculty Utilization'!$E$2:$E$91,E31)</f>
        <v>2</v>
      </c>
      <c r="M31" s="3">
        <f>COUNTIFS('Student Master'!$E$2:$E$121,D31,'Student Master'!$I$2:$I$121,K31)</f>
        <v>20</v>
      </c>
      <c r="N31" s="3">
        <f>INDEX('Curriculum Master'!$G$2:$G$57,MATCH(E31,'Curriculum Master'!$D$2:$D$57,0))</f>
        <v>4</v>
      </c>
      <c r="O31" s="3">
        <f>N31*SessionsPerCredit</f>
        <v>40</v>
      </c>
      <c r="P31" s="3">
        <f>MinutesPerSession</f>
        <v>75</v>
      </c>
      <c r="Q31" s="3">
        <f>O31*P31</f>
        <v>3000</v>
      </c>
      <c r="R31" s="3">
        <f>Q31/60</f>
        <v>50</v>
      </c>
      <c r="S31" s="3">
        <f>N31*FacultyCreditHoursPerCredit</f>
        <v>60</v>
      </c>
      <c r="T31" s="3" t="str">
        <f>IF(MOD(C31,2)=1,"Ongoing","Upcoming")</f>
        <v>Ongoing</v>
      </c>
    </row>
    <row r="32" spans="1:20">
      <c r="A32" s="3" t="str">
        <f>INDEX('Curriculum Master'!$A$2:$A$57,MATCH(E32,'Curriculum Master'!$D$2:$D$57,0))</f>
        <v>2026-27</v>
      </c>
      <c r="B32" s="3" t="str">
        <f>IF(MOD(C32,2)=1,"Odd (Jul-Nov "&amp;LEFT(A32,4)&amp;")","Even (Jan-Apr "&amp;(LEFT(A32,4)+1)&amp;")")</f>
        <v>Odd (Jul-Nov 2026)</v>
      </c>
      <c r="C32" s="3">
        <f>INDEX('Curriculum Master'!$C$2:$C$57,MATCH(E32,'Curriculum Master'!$D$2:$D$57,0))</f>
        <v>3</v>
      </c>
      <c r="D32" s="3" t="str">
        <f>(LEFT(A32,4)-INT((C32-1)/2))&amp;"-"&amp;RIGHT(LEFT(A32,4)-INT((C32-1)/2)+3,2)</f>
        <v>2025-28</v>
      </c>
      <c r="E32" s="2" t="s">
        <v>79</v>
      </c>
      <c r="F32" s="3" t="str">
        <f>INDEX('Curriculum Master'!$E$2:$E$57,MATCH(E32,'Curriculum Master'!$D$2:$D$57,0))</f>
        <v>Financial Management</v>
      </c>
      <c r="G32" s="3" t="str">
        <f>INDEX('Curriculum Master'!$F$2:$F$57,MATCH(E32,'Curriculum Master'!$D$2:$D$57,0))</f>
        <v>Finance &amp; Accounting</v>
      </c>
      <c r="H32" s="3" t="str">
        <f>INDEX('Curriculum Master'!$N$2:$N$57,MATCH(E32,'Curriculum Master'!$D$2:$D$57,0))</f>
        <v>Core</v>
      </c>
      <c r="I32" s="3" t="str">
        <f>INDEX('Curriculum Master'!$R$2:$R$57,MATCH(E32,'Curriculum Master'!$D$2:$D$57,0))</f>
        <v>F002</v>
      </c>
      <c r="J32" s="3" t="str">
        <f>INDEX('Faculty Master'!$B$2:$B$21,MATCH(I32,'Faculty Master'!$A$2:$A$21,0))</f>
        <v>Dr. Arvind Kulkarni</v>
      </c>
      <c r="K32" s="2" t="s">
        <v>210</v>
      </c>
      <c r="L32" s="3">
        <f>COUNTIF('Faculty Utilization'!$E$2:$E$91,E32)</f>
        <v>2</v>
      </c>
      <c r="M32" s="3">
        <f>COUNTIFS('Student Master'!$E$2:$E$121,D32,'Student Master'!$I$2:$I$121,K32)</f>
        <v>20</v>
      </c>
      <c r="N32" s="3">
        <f>INDEX('Curriculum Master'!$G$2:$G$57,MATCH(E32,'Curriculum Master'!$D$2:$D$57,0))</f>
        <v>4</v>
      </c>
      <c r="O32" s="3">
        <f>N32*SessionsPerCredit</f>
        <v>40</v>
      </c>
      <c r="P32" s="3">
        <f>MinutesPerSession</f>
        <v>75</v>
      </c>
      <c r="Q32" s="3">
        <f>O32*P32</f>
        <v>3000</v>
      </c>
      <c r="R32" s="3">
        <f>Q32/60</f>
        <v>50</v>
      </c>
      <c r="S32" s="3">
        <f>N32*FacultyCreditHoursPerCredit</f>
        <v>60</v>
      </c>
      <c r="T32" s="3" t="str">
        <f>IF(MOD(C32,2)=1,"Ongoing","Upcoming")</f>
        <v>Ongoing</v>
      </c>
    </row>
    <row r="33" spans="1:20">
      <c r="A33" s="3" t="str">
        <f>INDEX('Curriculum Master'!$A$2:$A$57,MATCH(E33,'Curriculum Master'!$D$2:$D$57,0))</f>
        <v>2026-27</v>
      </c>
      <c r="B33" s="3" t="str">
        <f>IF(MOD(C33,2)=1,"Odd (Jul-Nov "&amp;LEFT(A33,4)&amp;")","Even (Jan-Apr "&amp;(LEFT(A33,4)+1)&amp;")")</f>
        <v>Odd (Jul-Nov 2026)</v>
      </c>
      <c r="C33" s="3">
        <f>INDEX('Curriculum Master'!$C$2:$C$57,MATCH(E33,'Curriculum Master'!$D$2:$D$57,0))</f>
        <v>3</v>
      </c>
      <c r="D33" s="3" t="str">
        <f>(LEFT(A33,4)-INT((C33-1)/2))&amp;"-"&amp;RIGHT(LEFT(A33,4)-INT((C33-1)/2)+3,2)</f>
        <v>2025-28</v>
      </c>
      <c r="E33" s="2" t="s">
        <v>79</v>
      </c>
      <c r="F33" s="3" t="str">
        <f>INDEX('Curriculum Master'!$E$2:$E$57,MATCH(E33,'Curriculum Master'!$D$2:$D$57,0))</f>
        <v>Financial Management</v>
      </c>
      <c r="G33" s="3" t="str">
        <f>INDEX('Curriculum Master'!$F$2:$F$57,MATCH(E33,'Curriculum Master'!$D$2:$D$57,0))</f>
        <v>Finance &amp; Accounting</v>
      </c>
      <c r="H33" s="3" t="str">
        <f>INDEX('Curriculum Master'!$N$2:$N$57,MATCH(E33,'Curriculum Master'!$D$2:$D$57,0))</f>
        <v>Core</v>
      </c>
      <c r="I33" s="3" t="str">
        <f>INDEX('Curriculum Master'!$R$2:$R$57,MATCH(E33,'Curriculum Master'!$D$2:$D$57,0))</f>
        <v>F002</v>
      </c>
      <c r="J33" s="3" t="str">
        <f>INDEX('Faculty Master'!$B$2:$B$21,MATCH(I33,'Faculty Master'!$A$2:$A$21,0))</f>
        <v>Dr. Arvind Kulkarni</v>
      </c>
      <c r="K33" s="2" t="s">
        <v>408</v>
      </c>
      <c r="L33" s="3">
        <f>COUNTIF('Faculty Utilization'!$E$2:$E$91,E33)</f>
        <v>2</v>
      </c>
      <c r="M33" s="3">
        <f>COUNTIFS('Student Master'!$E$2:$E$121,D33,'Student Master'!$I$2:$I$121,K33)</f>
        <v>20</v>
      </c>
      <c r="N33" s="3">
        <f>INDEX('Curriculum Master'!$G$2:$G$57,MATCH(E33,'Curriculum Master'!$D$2:$D$57,0))</f>
        <v>4</v>
      </c>
      <c r="O33" s="3">
        <f>N33*SessionsPerCredit</f>
        <v>40</v>
      </c>
      <c r="P33" s="3">
        <f>MinutesPerSession</f>
        <v>75</v>
      </c>
      <c r="Q33" s="3">
        <f>O33*P33</f>
        <v>3000</v>
      </c>
      <c r="R33" s="3">
        <f>Q33/60</f>
        <v>50</v>
      </c>
      <c r="S33" s="3">
        <f>N33*FacultyCreditHoursPerCredit</f>
        <v>60</v>
      </c>
      <c r="T33" s="3" t="str">
        <f>IF(MOD(C33,2)=1,"Ongoing","Upcoming")</f>
        <v>Ongoing</v>
      </c>
    </row>
    <row r="34" spans="1:20">
      <c r="A34" s="3" t="str">
        <f>INDEX('Curriculum Master'!$A$2:$A$57,MATCH(E34,'Curriculum Master'!$D$2:$D$57,0))</f>
        <v>2026-27</v>
      </c>
      <c r="B34" s="3" t="str">
        <f>IF(MOD(C34,2)=1,"Odd (Jul-Nov "&amp;LEFT(A34,4)&amp;")","Even (Jan-Apr "&amp;(LEFT(A34,4)+1)&amp;")")</f>
        <v>Odd (Jul-Nov 2026)</v>
      </c>
      <c r="C34" s="3">
        <f>INDEX('Curriculum Master'!$C$2:$C$57,MATCH(E34,'Curriculum Master'!$D$2:$D$57,0))</f>
        <v>3</v>
      </c>
      <c r="D34" s="3" t="str">
        <f>(LEFT(A34,4)-INT((C34-1)/2))&amp;"-"&amp;RIGHT(LEFT(A34,4)-INT((C34-1)/2)+3,2)</f>
        <v>2025-28</v>
      </c>
      <c r="E34" s="2" t="s">
        <v>82</v>
      </c>
      <c r="F34" s="3" t="str">
        <f>INDEX('Curriculum Master'!$E$2:$E$57,MATCH(E34,'Curriculum Master'!$D$2:$D$57,0))</f>
        <v>Human Resource Management</v>
      </c>
      <c r="G34" s="3" t="str">
        <f>INDEX('Curriculum Master'!$F$2:$F$57,MATCH(E34,'Curriculum Master'!$D$2:$D$57,0))</f>
        <v>HR &amp; OB</v>
      </c>
      <c r="H34" s="3" t="str">
        <f>INDEX('Curriculum Master'!$N$2:$N$57,MATCH(E34,'Curriculum Master'!$D$2:$D$57,0))</f>
        <v>Core</v>
      </c>
      <c r="I34" s="3" t="str">
        <f>INDEX('Curriculum Master'!$R$2:$R$57,MATCH(E34,'Curriculum Master'!$D$2:$D$57,0))</f>
        <v>F017</v>
      </c>
      <c r="J34" s="3" t="str">
        <f>INDEX('Faculty Master'!$B$2:$B$21,MATCH(I34,'Faculty Master'!$A$2:$A$21,0))</f>
        <v>Dr. Pooja Iyer</v>
      </c>
      <c r="K34" s="2" t="s">
        <v>210</v>
      </c>
      <c r="L34" s="3">
        <f>COUNTIF('Faculty Utilization'!$E$2:$E$91,E34)</f>
        <v>2</v>
      </c>
      <c r="M34" s="3">
        <f>COUNTIFS('Student Master'!$E$2:$E$121,D34,'Student Master'!$I$2:$I$121,K34)</f>
        <v>20</v>
      </c>
      <c r="N34" s="3">
        <f>INDEX('Curriculum Master'!$G$2:$G$57,MATCH(E34,'Curriculum Master'!$D$2:$D$57,0))</f>
        <v>4</v>
      </c>
      <c r="O34" s="3">
        <f>N34*SessionsPerCredit</f>
        <v>40</v>
      </c>
      <c r="P34" s="3">
        <f>MinutesPerSession</f>
        <v>75</v>
      </c>
      <c r="Q34" s="3">
        <f>O34*P34</f>
        <v>3000</v>
      </c>
      <c r="R34" s="3">
        <f>Q34/60</f>
        <v>50</v>
      </c>
      <c r="S34" s="3">
        <f>N34*FacultyCreditHoursPerCredit</f>
        <v>60</v>
      </c>
      <c r="T34" s="3" t="str">
        <f>IF(MOD(C34,2)=1,"Ongoing","Upcoming")</f>
        <v>Ongoing</v>
      </c>
    </row>
    <row r="35" spans="1:20">
      <c r="A35" s="3" t="str">
        <f>INDEX('Curriculum Master'!$A$2:$A$57,MATCH(E35,'Curriculum Master'!$D$2:$D$57,0))</f>
        <v>2026-27</v>
      </c>
      <c r="B35" s="3" t="str">
        <f>IF(MOD(C35,2)=1,"Odd (Jul-Nov "&amp;LEFT(A35,4)&amp;")","Even (Jan-Apr "&amp;(LEFT(A35,4)+1)&amp;")")</f>
        <v>Odd (Jul-Nov 2026)</v>
      </c>
      <c r="C35" s="3">
        <f>INDEX('Curriculum Master'!$C$2:$C$57,MATCH(E35,'Curriculum Master'!$D$2:$D$57,0))</f>
        <v>3</v>
      </c>
      <c r="D35" s="3" t="str">
        <f>(LEFT(A35,4)-INT((C35-1)/2))&amp;"-"&amp;RIGHT(LEFT(A35,4)-INT((C35-1)/2)+3,2)</f>
        <v>2025-28</v>
      </c>
      <c r="E35" s="2" t="s">
        <v>82</v>
      </c>
      <c r="F35" s="3" t="str">
        <f>INDEX('Curriculum Master'!$E$2:$E$57,MATCH(E35,'Curriculum Master'!$D$2:$D$57,0))</f>
        <v>Human Resource Management</v>
      </c>
      <c r="G35" s="3" t="str">
        <f>INDEX('Curriculum Master'!$F$2:$F$57,MATCH(E35,'Curriculum Master'!$D$2:$D$57,0))</f>
        <v>HR &amp; OB</v>
      </c>
      <c r="H35" s="3" t="str">
        <f>INDEX('Curriculum Master'!$N$2:$N$57,MATCH(E35,'Curriculum Master'!$D$2:$D$57,0))</f>
        <v>Core</v>
      </c>
      <c r="I35" s="3" t="str">
        <f>INDEX('Curriculum Master'!$R$2:$R$57,MATCH(E35,'Curriculum Master'!$D$2:$D$57,0))</f>
        <v>F017</v>
      </c>
      <c r="J35" s="3" t="str">
        <f>INDEX('Faculty Master'!$B$2:$B$21,MATCH(I35,'Faculty Master'!$A$2:$A$21,0))</f>
        <v>Dr. Pooja Iyer</v>
      </c>
      <c r="K35" s="2" t="s">
        <v>408</v>
      </c>
      <c r="L35" s="3">
        <f>COUNTIF('Faculty Utilization'!$E$2:$E$91,E35)</f>
        <v>2</v>
      </c>
      <c r="M35" s="3">
        <f>COUNTIFS('Student Master'!$E$2:$E$121,D35,'Student Master'!$I$2:$I$121,K35)</f>
        <v>20</v>
      </c>
      <c r="N35" s="3">
        <f>INDEX('Curriculum Master'!$G$2:$G$57,MATCH(E35,'Curriculum Master'!$D$2:$D$57,0))</f>
        <v>4</v>
      </c>
      <c r="O35" s="3">
        <f>N35*SessionsPerCredit</f>
        <v>40</v>
      </c>
      <c r="P35" s="3">
        <f>MinutesPerSession</f>
        <v>75</v>
      </c>
      <c r="Q35" s="3">
        <f>O35*P35</f>
        <v>3000</v>
      </c>
      <c r="R35" s="3">
        <f>Q35/60</f>
        <v>50</v>
      </c>
      <c r="S35" s="3">
        <f>N35*FacultyCreditHoursPerCredit</f>
        <v>60</v>
      </c>
      <c r="T35" s="3" t="str">
        <f>IF(MOD(C35,2)=1,"Ongoing","Upcoming")</f>
        <v>Ongoing</v>
      </c>
    </row>
    <row r="36" spans="1:20">
      <c r="A36" s="3" t="str">
        <f>INDEX('Curriculum Master'!$A$2:$A$57,MATCH(E36,'Curriculum Master'!$D$2:$D$57,0))</f>
        <v>2026-27</v>
      </c>
      <c r="B36" s="3" t="str">
        <f>IF(MOD(C36,2)=1,"Odd (Jul-Nov "&amp;LEFT(A36,4)&amp;")","Even (Jan-Apr "&amp;(LEFT(A36,4)+1)&amp;")")</f>
        <v>Odd (Jul-Nov 2026)</v>
      </c>
      <c r="C36" s="3">
        <f>INDEX('Curriculum Master'!$C$2:$C$57,MATCH(E36,'Curriculum Master'!$D$2:$D$57,0))</f>
        <v>3</v>
      </c>
      <c r="D36" s="3" t="str">
        <f>(LEFT(A36,4)-INT((C36-1)/2))&amp;"-"&amp;RIGHT(LEFT(A36,4)-INT((C36-1)/2)+3,2)</f>
        <v>2025-28</v>
      </c>
      <c r="E36" s="2" t="s">
        <v>85</v>
      </c>
      <c r="F36" s="3" t="str">
        <f>INDEX('Curriculum Master'!$E$2:$E$57,MATCH(E36,'Curriculum Master'!$D$2:$D$57,0))</f>
        <v>Business Law</v>
      </c>
      <c r="G36" s="3" t="str">
        <f>INDEX('Curriculum Master'!$F$2:$F$57,MATCH(E36,'Curriculum Master'!$D$2:$D$57,0))</f>
        <v>Social Science</v>
      </c>
      <c r="H36" s="3" t="str">
        <f>INDEX('Curriculum Master'!$N$2:$N$57,MATCH(E36,'Curriculum Master'!$D$2:$D$57,0))</f>
        <v>Core</v>
      </c>
      <c r="I36" s="3" t="str">
        <f>INDEX('Curriculum Master'!$R$2:$R$57,MATCH(E36,'Curriculum Master'!$D$2:$D$57,0))</f>
        <v>F010</v>
      </c>
      <c r="J36" s="3" t="str">
        <f>INDEX('Faculty Master'!$B$2:$B$21,MATCH(I36,'Faculty Master'!$A$2:$A$21,0))</f>
        <v>Adv. Rohit Malhotra</v>
      </c>
      <c r="K36" s="2" t="s">
        <v>210</v>
      </c>
      <c r="L36" s="3">
        <f>COUNTIF('Faculty Utilization'!$E$2:$E$91,E36)</f>
        <v>2</v>
      </c>
      <c r="M36" s="3">
        <f>COUNTIFS('Student Master'!$E$2:$E$121,D36,'Student Master'!$I$2:$I$121,K36)</f>
        <v>20</v>
      </c>
      <c r="N36" s="3">
        <f>INDEX('Curriculum Master'!$G$2:$G$57,MATCH(E36,'Curriculum Master'!$D$2:$D$57,0))</f>
        <v>3</v>
      </c>
      <c r="O36" s="3">
        <f>N36*SessionsPerCredit</f>
        <v>30</v>
      </c>
      <c r="P36" s="3">
        <f>MinutesPerSession</f>
        <v>75</v>
      </c>
      <c r="Q36" s="3">
        <f>O36*P36</f>
        <v>2250</v>
      </c>
      <c r="R36" s="3">
        <f>Q36/60</f>
        <v>37.5</v>
      </c>
      <c r="S36" s="3">
        <f>N36*FacultyCreditHoursPerCredit</f>
        <v>45</v>
      </c>
      <c r="T36" s="3" t="str">
        <f>IF(MOD(C36,2)=1,"Ongoing","Upcoming")</f>
        <v>Ongoing</v>
      </c>
    </row>
    <row r="37" spans="1:20">
      <c r="A37" s="3" t="str">
        <f>INDEX('Curriculum Master'!$A$2:$A$57,MATCH(E37,'Curriculum Master'!$D$2:$D$57,0))</f>
        <v>2026-27</v>
      </c>
      <c r="B37" s="3" t="str">
        <f>IF(MOD(C37,2)=1,"Odd (Jul-Nov "&amp;LEFT(A37,4)&amp;")","Even (Jan-Apr "&amp;(LEFT(A37,4)+1)&amp;")")</f>
        <v>Odd (Jul-Nov 2026)</v>
      </c>
      <c r="C37" s="3">
        <f>INDEX('Curriculum Master'!$C$2:$C$57,MATCH(E37,'Curriculum Master'!$D$2:$D$57,0))</f>
        <v>3</v>
      </c>
      <c r="D37" s="3" t="str">
        <f>(LEFT(A37,4)-INT((C37-1)/2))&amp;"-"&amp;RIGHT(LEFT(A37,4)-INT((C37-1)/2)+3,2)</f>
        <v>2025-28</v>
      </c>
      <c r="E37" s="2" t="s">
        <v>85</v>
      </c>
      <c r="F37" s="3" t="str">
        <f>INDEX('Curriculum Master'!$E$2:$E$57,MATCH(E37,'Curriculum Master'!$D$2:$D$57,0))</f>
        <v>Business Law</v>
      </c>
      <c r="G37" s="3" t="str">
        <f>INDEX('Curriculum Master'!$F$2:$F$57,MATCH(E37,'Curriculum Master'!$D$2:$D$57,0))</f>
        <v>Social Science</v>
      </c>
      <c r="H37" s="3" t="str">
        <f>INDEX('Curriculum Master'!$N$2:$N$57,MATCH(E37,'Curriculum Master'!$D$2:$D$57,0))</f>
        <v>Core</v>
      </c>
      <c r="I37" s="3" t="str">
        <f>INDEX('Curriculum Master'!$R$2:$R$57,MATCH(E37,'Curriculum Master'!$D$2:$D$57,0))</f>
        <v>F010</v>
      </c>
      <c r="J37" s="3" t="str">
        <f>INDEX('Faculty Master'!$B$2:$B$21,MATCH(I37,'Faculty Master'!$A$2:$A$21,0))</f>
        <v>Adv. Rohit Malhotra</v>
      </c>
      <c r="K37" s="2" t="s">
        <v>408</v>
      </c>
      <c r="L37" s="3">
        <f>COUNTIF('Faculty Utilization'!$E$2:$E$91,E37)</f>
        <v>2</v>
      </c>
      <c r="M37" s="3">
        <f>COUNTIFS('Student Master'!$E$2:$E$121,D37,'Student Master'!$I$2:$I$121,K37)</f>
        <v>20</v>
      </c>
      <c r="N37" s="3">
        <f>INDEX('Curriculum Master'!$G$2:$G$57,MATCH(E37,'Curriculum Master'!$D$2:$D$57,0))</f>
        <v>3</v>
      </c>
      <c r="O37" s="3">
        <f>N37*SessionsPerCredit</f>
        <v>30</v>
      </c>
      <c r="P37" s="3">
        <f>MinutesPerSession</f>
        <v>75</v>
      </c>
      <c r="Q37" s="3">
        <f>O37*P37</f>
        <v>2250</v>
      </c>
      <c r="R37" s="3">
        <f>Q37/60</f>
        <v>37.5</v>
      </c>
      <c r="S37" s="3">
        <f>N37*FacultyCreditHoursPerCredit</f>
        <v>45</v>
      </c>
      <c r="T37" s="3" t="str">
        <f>IF(MOD(C37,2)=1,"Ongoing","Upcoming")</f>
        <v>Ongoing</v>
      </c>
    </row>
    <row r="38" spans="1:20">
      <c r="A38" s="3" t="str">
        <f>INDEX('Curriculum Master'!$A$2:$A$57,MATCH(E38,'Curriculum Master'!$D$2:$D$57,0))</f>
        <v>2026-27</v>
      </c>
      <c r="B38" s="3" t="str">
        <f>IF(MOD(C38,2)=1,"Odd (Jul-Nov "&amp;LEFT(A38,4)&amp;")","Even (Jan-Apr "&amp;(LEFT(A38,4)+1)&amp;")")</f>
        <v>Odd (Jul-Nov 2026)</v>
      </c>
      <c r="C38" s="3">
        <f>INDEX('Curriculum Master'!$C$2:$C$57,MATCH(E38,'Curriculum Master'!$D$2:$D$57,0))</f>
        <v>3</v>
      </c>
      <c r="D38" s="3" t="str">
        <f>(LEFT(A38,4)-INT((C38-1)/2))&amp;"-"&amp;RIGHT(LEFT(A38,4)-INT((C38-1)/2)+3,2)</f>
        <v>2025-28</v>
      </c>
      <c r="E38" s="2" t="s">
        <v>88</v>
      </c>
      <c r="F38" s="3" t="str">
        <f>INDEX('Curriculum Master'!$E$2:$E$57,MATCH(E38,'Curriculum Master'!$D$2:$D$57,0))</f>
        <v>Business Analytics with Excel &amp; Python</v>
      </c>
      <c r="G38" s="3" t="str">
        <f>INDEX('Curriculum Master'!$F$2:$F$57,MATCH(E38,'Curriculum Master'!$D$2:$D$57,0))</f>
        <v>Analytics</v>
      </c>
      <c r="H38" s="3" t="str">
        <f>INDEX('Curriculum Master'!$N$2:$N$57,MATCH(E38,'Curriculum Master'!$D$2:$D$57,0))</f>
        <v>Core</v>
      </c>
      <c r="I38" s="3" t="str">
        <f>INDEX('Curriculum Master'!$R$2:$R$57,MATCH(E38,'Curriculum Master'!$D$2:$D$57,0))</f>
        <v>F006</v>
      </c>
      <c r="J38" s="3" t="str">
        <f>INDEX('Faculty Master'!$B$2:$B$21,MATCH(I38,'Faculty Master'!$A$2:$A$21,0))</f>
        <v>Prof. Karthik Subramanian</v>
      </c>
      <c r="K38" s="2" t="s">
        <v>210</v>
      </c>
      <c r="L38" s="3">
        <f>COUNTIF('Faculty Utilization'!$E$2:$E$91,E38)</f>
        <v>2</v>
      </c>
      <c r="M38" s="3">
        <f>COUNTIFS('Student Master'!$E$2:$E$121,D38,'Student Master'!$I$2:$I$121,K38)</f>
        <v>20</v>
      </c>
      <c r="N38" s="3">
        <f>INDEX('Curriculum Master'!$G$2:$G$57,MATCH(E38,'Curriculum Master'!$D$2:$D$57,0))</f>
        <v>3</v>
      </c>
      <c r="O38" s="3">
        <f>N38*SessionsPerCredit</f>
        <v>30</v>
      </c>
      <c r="P38" s="3">
        <f>MinutesPerSession</f>
        <v>75</v>
      </c>
      <c r="Q38" s="3">
        <f>O38*P38</f>
        <v>2250</v>
      </c>
      <c r="R38" s="3">
        <f>Q38/60</f>
        <v>37.5</v>
      </c>
      <c r="S38" s="3">
        <f>N38*FacultyCreditHoursPerCredit</f>
        <v>45</v>
      </c>
      <c r="T38" s="3" t="str">
        <f>IF(MOD(C38,2)=1,"Ongoing","Upcoming")</f>
        <v>Ongoing</v>
      </c>
    </row>
    <row r="39" spans="1:20">
      <c r="A39" s="3" t="str">
        <f>INDEX('Curriculum Master'!$A$2:$A$57,MATCH(E39,'Curriculum Master'!$D$2:$D$57,0))</f>
        <v>2026-27</v>
      </c>
      <c r="B39" s="3" t="str">
        <f>IF(MOD(C39,2)=1,"Odd (Jul-Nov "&amp;LEFT(A39,4)&amp;")","Even (Jan-Apr "&amp;(LEFT(A39,4)+1)&amp;")")</f>
        <v>Odd (Jul-Nov 2026)</v>
      </c>
      <c r="C39" s="3">
        <f>INDEX('Curriculum Master'!$C$2:$C$57,MATCH(E39,'Curriculum Master'!$D$2:$D$57,0))</f>
        <v>3</v>
      </c>
      <c r="D39" s="3" t="str">
        <f>(LEFT(A39,4)-INT((C39-1)/2))&amp;"-"&amp;RIGHT(LEFT(A39,4)-INT((C39-1)/2)+3,2)</f>
        <v>2025-28</v>
      </c>
      <c r="E39" s="2" t="s">
        <v>88</v>
      </c>
      <c r="F39" s="3" t="str">
        <f>INDEX('Curriculum Master'!$E$2:$E$57,MATCH(E39,'Curriculum Master'!$D$2:$D$57,0))</f>
        <v>Business Analytics with Excel &amp; Python</v>
      </c>
      <c r="G39" s="3" t="str">
        <f>INDEX('Curriculum Master'!$F$2:$F$57,MATCH(E39,'Curriculum Master'!$D$2:$D$57,0))</f>
        <v>Analytics</v>
      </c>
      <c r="H39" s="3" t="str">
        <f>INDEX('Curriculum Master'!$N$2:$N$57,MATCH(E39,'Curriculum Master'!$D$2:$D$57,0))</f>
        <v>Core</v>
      </c>
      <c r="I39" s="3" t="str">
        <f>INDEX('Curriculum Master'!$R$2:$R$57,MATCH(E39,'Curriculum Master'!$D$2:$D$57,0))</f>
        <v>F006</v>
      </c>
      <c r="J39" s="3" t="str">
        <f>INDEX('Faculty Master'!$B$2:$B$21,MATCH(I39,'Faculty Master'!$A$2:$A$21,0))</f>
        <v>Prof. Karthik Subramanian</v>
      </c>
      <c r="K39" s="2" t="s">
        <v>408</v>
      </c>
      <c r="L39" s="3">
        <f>COUNTIF('Faculty Utilization'!$E$2:$E$91,E39)</f>
        <v>2</v>
      </c>
      <c r="M39" s="3">
        <f>COUNTIFS('Student Master'!$E$2:$E$121,D39,'Student Master'!$I$2:$I$121,K39)</f>
        <v>20</v>
      </c>
      <c r="N39" s="3">
        <f>INDEX('Curriculum Master'!$G$2:$G$57,MATCH(E39,'Curriculum Master'!$D$2:$D$57,0))</f>
        <v>3</v>
      </c>
      <c r="O39" s="3">
        <f>N39*SessionsPerCredit</f>
        <v>30</v>
      </c>
      <c r="P39" s="3">
        <f>MinutesPerSession</f>
        <v>75</v>
      </c>
      <c r="Q39" s="3">
        <f>O39*P39</f>
        <v>2250</v>
      </c>
      <c r="R39" s="3">
        <f>Q39/60</f>
        <v>37.5</v>
      </c>
      <c r="S39" s="3">
        <f>N39*FacultyCreditHoursPerCredit</f>
        <v>45</v>
      </c>
      <c r="T39" s="3" t="str">
        <f>IF(MOD(C39,2)=1,"Ongoing","Upcoming")</f>
        <v>Ongoing</v>
      </c>
    </row>
    <row r="40" spans="1:20">
      <c r="A40" s="3" t="str">
        <f>INDEX('Curriculum Master'!$A$2:$A$57,MATCH(E40,'Curriculum Master'!$D$2:$D$57,0))</f>
        <v>2026-27</v>
      </c>
      <c r="B40" s="3" t="str">
        <f>IF(MOD(C40,2)=1,"Odd (Jul-Nov "&amp;LEFT(A40,4)&amp;")","Even (Jan-Apr "&amp;(LEFT(A40,4)+1)&amp;")")</f>
        <v>Odd (Jul-Nov 2026)</v>
      </c>
      <c r="C40" s="3">
        <f>INDEX('Curriculum Master'!$C$2:$C$57,MATCH(E40,'Curriculum Master'!$D$2:$D$57,0))</f>
        <v>3</v>
      </c>
      <c r="D40" s="3" t="str">
        <f>(LEFT(A40,4)-INT((C40-1)/2))&amp;"-"&amp;RIGHT(LEFT(A40,4)-INT((C40-1)/2)+3,2)</f>
        <v>2025-28</v>
      </c>
      <c r="E40" s="2" t="s">
        <v>90</v>
      </c>
      <c r="F40" s="3" t="str">
        <f>INDEX('Curriculum Master'!$E$2:$E$57,MATCH(E40,'Curriculum Master'!$D$2:$D$57,0))</f>
        <v>Negotiation &amp; Persuasion</v>
      </c>
      <c r="G40" s="3" t="str">
        <f>INDEX('Curriculum Master'!$F$2:$F$57,MATCH(E40,'Curriculum Master'!$D$2:$D$57,0))</f>
        <v>HR &amp; OB</v>
      </c>
      <c r="H40" s="3" t="str">
        <f>INDEX('Curriculum Master'!$N$2:$N$57,MATCH(E40,'Curriculum Master'!$D$2:$D$57,0))</f>
        <v>Core</v>
      </c>
      <c r="I40" s="3" t="str">
        <f>INDEX('Curriculum Master'!$R$2:$R$57,MATCH(E40,'Curriculum Master'!$D$2:$D$57,0))</f>
        <v>F005</v>
      </c>
      <c r="J40" s="3" t="str">
        <f>INDEX('Faculty Master'!$B$2:$B$21,MATCH(I40,'Faculty Master'!$A$2:$A$21,0))</f>
        <v>Dr. Farah Siddiqui</v>
      </c>
      <c r="K40" s="2" t="s">
        <v>210</v>
      </c>
      <c r="L40" s="3">
        <f>COUNTIF('Faculty Utilization'!$E$2:$E$91,E40)</f>
        <v>2</v>
      </c>
      <c r="M40" s="3">
        <f>COUNTIFS('Student Master'!$E$2:$E$121,D40,'Student Master'!$I$2:$I$121,K40)</f>
        <v>20</v>
      </c>
      <c r="N40" s="3">
        <f>INDEX('Curriculum Master'!$G$2:$G$57,MATCH(E40,'Curriculum Master'!$D$2:$D$57,0))</f>
        <v>2</v>
      </c>
      <c r="O40" s="3">
        <f>N40*SessionsPerCredit</f>
        <v>20</v>
      </c>
      <c r="P40" s="3">
        <f>MinutesPerSession</f>
        <v>75</v>
      </c>
      <c r="Q40" s="3">
        <f>O40*P40</f>
        <v>1500</v>
      </c>
      <c r="R40" s="3">
        <f>Q40/60</f>
        <v>25</v>
      </c>
      <c r="S40" s="3">
        <f>N40*FacultyCreditHoursPerCredit</f>
        <v>30</v>
      </c>
      <c r="T40" s="3" t="str">
        <f>IF(MOD(C40,2)=1,"Ongoing","Upcoming")</f>
        <v>Ongoing</v>
      </c>
    </row>
    <row r="41" spans="1:20">
      <c r="A41" s="3" t="str">
        <f>INDEX('Curriculum Master'!$A$2:$A$57,MATCH(E41,'Curriculum Master'!$D$2:$D$57,0))</f>
        <v>2026-27</v>
      </c>
      <c r="B41" s="3" t="str">
        <f>IF(MOD(C41,2)=1,"Odd (Jul-Nov "&amp;LEFT(A41,4)&amp;")","Even (Jan-Apr "&amp;(LEFT(A41,4)+1)&amp;")")</f>
        <v>Odd (Jul-Nov 2026)</v>
      </c>
      <c r="C41" s="3">
        <f>INDEX('Curriculum Master'!$C$2:$C$57,MATCH(E41,'Curriculum Master'!$D$2:$D$57,0))</f>
        <v>3</v>
      </c>
      <c r="D41" s="3" t="str">
        <f>(LEFT(A41,4)-INT((C41-1)/2))&amp;"-"&amp;RIGHT(LEFT(A41,4)-INT((C41-1)/2)+3,2)</f>
        <v>2025-28</v>
      </c>
      <c r="E41" s="2" t="s">
        <v>90</v>
      </c>
      <c r="F41" s="3" t="str">
        <f>INDEX('Curriculum Master'!$E$2:$E$57,MATCH(E41,'Curriculum Master'!$D$2:$D$57,0))</f>
        <v>Negotiation &amp; Persuasion</v>
      </c>
      <c r="G41" s="3" t="str">
        <f>INDEX('Curriculum Master'!$F$2:$F$57,MATCH(E41,'Curriculum Master'!$D$2:$D$57,0))</f>
        <v>HR &amp; OB</v>
      </c>
      <c r="H41" s="3" t="str">
        <f>INDEX('Curriculum Master'!$N$2:$N$57,MATCH(E41,'Curriculum Master'!$D$2:$D$57,0))</f>
        <v>Core</v>
      </c>
      <c r="I41" s="3" t="str">
        <f>INDEX('Curriculum Master'!$R$2:$R$57,MATCH(E41,'Curriculum Master'!$D$2:$D$57,0))</f>
        <v>F005</v>
      </c>
      <c r="J41" s="3" t="str">
        <f>INDEX('Faculty Master'!$B$2:$B$21,MATCH(I41,'Faculty Master'!$A$2:$A$21,0))</f>
        <v>Dr. Farah Siddiqui</v>
      </c>
      <c r="K41" s="2" t="s">
        <v>408</v>
      </c>
      <c r="L41" s="3">
        <f>COUNTIF('Faculty Utilization'!$E$2:$E$91,E41)</f>
        <v>2</v>
      </c>
      <c r="M41" s="3">
        <f>COUNTIFS('Student Master'!$E$2:$E$121,D41,'Student Master'!$I$2:$I$121,K41)</f>
        <v>20</v>
      </c>
      <c r="N41" s="3">
        <f>INDEX('Curriculum Master'!$G$2:$G$57,MATCH(E41,'Curriculum Master'!$D$2:$D$57,0))</f>
        <v>2</v>
      </c>
      <c r="O41" s="3">
        <f>N41*SessionsPerCredit</f>
        <v>20</v>
      </c>
      <c r="P41" s="3">
        <f>MinutesPerSession</f>
        <v>75</v>
      </c>
      <c r="Q41" s="3">
        <f>O41*P41</f>
        <v>1500</v>
      </c>
      <c r="R41" s="3">
        <f>Q41/60</f>
        <v>25</v>
      </c>
      <c r="S41" s="3">
        <f>N41*FacultyCreditHoursPerCredit</f>
        <v>30</v>
      </c>
      <c r="T41" s="3" t="str">
        <f>IF(MOD(C41,2)=1,"Ongoing","Upcoming")</f>
        <v>Ongoing</v>
      </c>
    </row>
    <row r="42" spans="1:20">
      <c r="A42" s="3" t="str">
        <f>INDEX('Curriculum Master'!$A$2:$A$57,MATCH(E42,'Curriculum Master'!$D$2:$D$57,0))</f>
        <v>2026-27</v>
      </c>
      <c r="B42" s="3" t="str">
        <f>IF(MOD(C42,2)=1,"Odd (Jul-Nov "&amp;LEFT(A42,4)&amp;")","Even (Jan-Apr "&amp;(LEFT(A42,4)+1)&amp;")")</f>
        <v>Odd (Jul-Nov 2026)</v>
      </c>
      <c r="C42" s="3">
        <f>INDEX('Curriculum Master'!$C$2:$C$57,MATCH(E42,'Curriculum Master'!$D$2:$D$57,0))</f>
        <v>3</v>
      </c>
      <c r="D42" s="3" t="str">
        <f>(LEFT(A42,4)-INT((C42-1)/2))&amp;"-"&amp;RIGHT(LEFT(A42,4)-INT((C42-1)/2)+3,2)</f>
        <v>2025-28</v>
      </c>
      <c r="E42" s="2" t="s">
        <v>92</v>
      </c>
      <c r="F42" s="3" t="str">
        <f>INDEX('Curriculum Master'!$E$2:$E$57,MATCH(E42,'Curriculum Master'!$D$2:$D$57,0))</f>
        <v>Psychology of Decision Making</v>
      </c>
      <c r="G42" s="3" t="str">
        <f>INDEX('Curriculum Master'!$F$2:$F$57,MATCH(E42,'Curriculum Master'!$D$2:$D$57,0))</f>
        <v>Social Science</v>
      </c>
      <c r="H42" s="3" t="str">
        <f>INDEX('Curriculum Master'!$N$2:$N$57,MATCH(E42,'Curriculum Master'!$D$2:$D$57,0))</f>
        <v>Elective</v>
      </c>
      <c r="I42" s="3" t="str">
        <f>INDEX('Curriculum Master'!$R$2:$R$57,MATCH(E42,'Curriculum Master'!$D$2:$D$57,0))</f>
        <v>F016</v>
      </c>
      <c r="J42" s="3" t="str">
        <f>INDEX('Faculty Master'!$B$2:$B$21,MATCH(I42,'Faculty Master'!$A$2:$A$21,0))</f>
        <v>Dr. Imran Qureshi</v>
      </c>
      <c r="K42" s="2" t="s">
        <v>210</v>
      </c>
      <c r="L42" s="3">
        <f>COUNTIF('Faculty Utilization'!$E$2:$E$91,E42)</f>
        <v>1</v>
      </c>
      <c r="M42" s="3">
        <f>INT(COUNTIFS('Student Master'!$E$2:$E$121,D42,'Student Master'!$K$2:$K$121,F42)/L42)+IF(CODE(K42)-64&lt;=MOD(COUNTIFS('Student Master'!$E$2:$E$121,D42,'Student Master'!$K$2:$K$121,F42),L42),1,0)</f>
        <v>13</v>
      </c>
      <c r="N42" s="3">
        <f>INDEX('Curriculum Master'!$G$2:$G$57,MATCH(E42,'Curriculum Master'!$D$2:$D$57,0))</f>
        <v>2</v>
      </c>
      <c r="O42" s="3">
        <f>N42*SessionsPerCredit</f>
        <v>20</v>
      </c>
      <c r="P42" s="3">
        <f>MinutesPerSession</f>
        <v>75</v>
      </c>
      <c r="Q42" s="3">
        <f>O42*P42</f>
        <v>1500</v>
      </c>
      <c r="R42" s="3">
        <f>Q42/60</f>
        <v>25</v>
      </c>
      <c r="S42" s="3">
        <f>N42*FacultyCreditHoursPerCredit</f>
        <v>30</v>
      </c>
      <c r="T42" s="3" t="str">
        <f>IF(MOD(C42,2)=1,"Ongoing","Upcoming")</f>
        <v>Ongoing</v>
      </c>
    </row>
    <row r="43" spans="1:20">
      <c r="A43" s="3" t="str">
        <f>INDEX('Curriculum Master'!$A$2:$A$57,MATCH(E43,'Curriculum Master'!$D$2:$D$57,0))</f>
        <v>2026-27</v>
      </c>
      <c r="B43" s="3" t="str">
        <f>IF(MOD(C43,2)=1,"Odd (Jul-Nov "&amp;LEFT(A43,4)&amp;")","Even (Jan-Apr "&amp;(LEFT(A43,4)+1)&amp;")")</f>
        <v>Odd (Jul-Nov 2026)</v>
      </c>
      <c r="C43" s="3">
        <f>INDEX('Curriculum Master'!$C$2:$C$57,MATCH(E43,'Curriculum Master'!$D$2:$D$57,0))</f>
        <v>3</v>
      </c>
      <c r="D43" s="3" t="str">
        <f>(LEFT(A43,4)-INT((C43-1)/2))&amp;"-"&amp;RIGHT(LEFT(A43,4)-INT((C43-1)/2)+3,2)</f>
        <v>2025-28</v>
      </c>
      <c r="E43" s="2" t="s">
        <v>96</v>
      </c>
      <c r="F43" s="3" t="str">
        <f>INDEX('Curriculum Master'!$E$2:$E$57,MATCH(E43,'Curriculum Master'!$D$2:$D$57,0))</f>
        <v>German Language I</v>
      </c>
      <c r="G43" s="3" t="str">
        <f>INDEX('Curriculum Master'!$F$2:$F$57,MATCH(E43,'Curriculum Master'!$D$2:$D$57,0))</f>
        <v>Social Science</v>
      </c>
      <c r="H43" s="3" t="str">
        <f>INDEX('Curriculum Master'!$N$2:$N$57,MATCH(E43,'Curriculum Master'!$D$2:$D$57,0))</f>
        <v>Elective</v>
      </c>
      <c r="I43" s="3" t="str">
        <f>INDEX('Curriculum Master'!$R$2:$R$57,MATCH(E43,'Curriculum Master'!$D$2:$D$57,0))</f>
        <v>F015</v>
      </c>
      <c r="J43" s="3" t="str">
        <f>INDEX('Faculty Master'!$B$2:$B$21,MATCH(I43,'Faculty Master'!$A$2:$A$21,0))</f>
        <v>Ms. Anna Fischer</v>
      </c>
      <c r="K43" s="2" t="s">
        <v>210</v>
      </c>
      <c r="L43" s="3">
        <f>COUNTIF('Faculty Utilization'!$E$2:$E$91,E43)</f>
        <v>1</v>
      </c>
      <c r="M43" s="3">
        <f>INT(COUNTIFS('Student Master'!$E$2:$E$121,D43,'Student Master'!$K$2:$K$121,F43)/L43)+IF(CODE(K43)-64&lt;=MOD(COUNTIFS('Student Master'!$E$2:$E$121,D43,'Student Master'!$K$2:$K$121,F43),L43),1,0)</f>
        <v>11</v>
      </c>
      <c r="N43" s="3">
        <f>INDEX('Curriculum Master'!$G$2:$G$57,MATCH(E43,'Curriculum Master'!$D$2:$D$57,0))</f>
        <v>2</v>
      </c>
      <c r="O43" s="3">
        <f>N43*SessionsPerCredit</f>
        <v>20</v>
      </c>
      <c r="P43" s="3">
        <f>MinutesPerSession</f>
        <v>75</v>
      </c>
      <c r="Q43" s="3">
        <f>O43*P43</f>
        <v>1500</v>
      </c>
      <c r="R43" s="3">
        <f>Q43/60</f>
        <v>25</v>
      </c>
      <c r="S43" s="3">
        <f>N43*FacultyCreditHoursPerCredit</f>
        <v>30</v>
      </c>
      <c r="T43" s="3" t="str">
        <f>IF(MOD(C43,2)=1,"Ongoing","Upcoming")</f>
        <v>Ongoing</v>
      </c>
    </row>
    <row r="44" spans="1:20">
      <c r="A44" s="3" t="str">
        <f>INDEX('Curriculum Master'!$A$2:$A$57,MATCH(E44,'Curriculum Master'!$D$2:$D$57,0))</f>
        <v>2026-27</v>
      </c>
      <c r="B44" s="3" t="str">
        <f>IF(MOD(C44,2)=1,"Odd (Jul-Nov "&amp;LEFT(A44,4)&amp;")","Even (Jan-Apr "&amp;(LEFT(A44,4)+1)&amp;")")</f>
        <v>Odd (Jul-Nov 2026)</v>
      </c>
      <c r="C44" s="3">
        <f>INDEX('Curriculum Master'!$C$2:$C$57,MATCH(E44,'Curriculum Master'!$D$2:$D$57,0))</f>
        <v>3</v>
      </c>
      <c r="D44" s="3" t="str">
        <f>(LEFT(A44,4)-INT((C44-1)/2))&amp;"-"&amp;RIGHT(LEFT(A44,4)-INT((C44-1)/2)+3,2)</f>
        <v>2025-28</v>
      </c>
      <c r="E44" s="2" t="s">
        <v>99</v>
      </c>
      <c r="F44" s="3" t="str">
        <f>INDEX('Curriculum Master'!$E$2:$E$57,MATCH(E44,'Curriculum Master'!$D$2:$D$57,0))</f>
        <v>Creative Writing for Business</v>
      </c>
      <c r="G44" s="3" t="str">
        <f>INDEX('Curriculum Master'!$F$2:$F$57,MATCH(E44,'Curriculum Master'!$D$2:$D$57,0))</f>
        <v>Social Science</v>
      </c>
      <c r="H44" s="3" t="str">
        <f>INDEX('Curriculum Master'!$N$2:$N$57,MATCH(E44,'Curriculum Master'!$D$2:$D$57,0))</f>
        <v>Elective</v>
      </c>
      <c r="I44" s="3" t="str">
        <f>INDEX('Curriculum Master'!$R$2:$R$57,MATCH(E44,'Curriculum Master'!$D$2:$D$57,0))</f>
        <v>F011</v>
      </c>
      <c r="J44" s="3" t="str">
        <f>INDEX('Faculty Master'!$B$2:$B$21,MATCH(I44,'Faculty Master'!$A$2:$A$21,0))</f>
        <v>Dr. Lakshmi Narayanan</v>
      </c>
      <c r="K44" s="2" t="s">
        <v>210</v>
      </c>
      <c r="L44" s="3">
        <f>COUNTIF('Faculty Utilization'!$E$2:$E$91,E44)</f>
        <v>1</v>
      </c>
      <c r="M44" s="3">
        <f>INT(COUNTIFS('Student Master'!$E$2:$E$121,D44,'Student Master'!$K$2:$K$121,F44)/L44)+IF(CODE(K44)-64&lt;=MOD(COUNTIFS('Student Master'!$E$2:$E$121,D44,'Student Master'!$K$2:$K$121,F44),L44),1,0)</f>
        <v>16</v>
      </c>
      <c r="N44" s="3">
        <f>INDEX('Curriculum Master'!$G$2:$G$57,MATCH(E44,'Curriculum Master'!$D$2:$D$57,0))</f>
        <v>2</v>
      </c>
      <c r="O44" s="3">
        <f>N44*SessionsPerCredit</f>
        <v>20</v>
      </c>
      <c r="P44" s="3">
        <f>MinutesPerSession</f>
        <v>75</v>
      </c>
      <c r="Q44" s="3">
        <f>O44*P44</f>
        <v>1500</v>
      </c>
      <c r="R44" s="3">
        <f>Q44/60</f>
        <v>25</v>
      </c>
      <c r="S44" s="3">
        <f>N44*FacultyCreditHoursPerCredit</f>
        <v>30</v>
      </c>
      <c r="T44" s="3" t="str">
        <f>IF(MOD(C44,2)=1,"Ongoing","Upcoming")</f>
        <v>Ongoing</v>
      </c>
    </row>
    <row r="45" spans="1:20">
      <c r="A45" s="3" t="str">
        <f>INDEX('Curriculum Master'!$A$2:$A$57,MATCH(E45,'Curriculum Master'!$D$2:$D$57,0))</f>
        <v>2026-27</v>
      </c>
      <c r="B45" s="3" t="str">
        <f>IF(MOD(C45,2)=1,"Odd (Jul-Nov "&amp;LEFT(A45,4)&amp;")","Even (Jan-Apr "&amp;(LEFT(A45,4)+1)&amp;")")</f>
        <v>Even (Jan-Apr 2027)</v>
      </c>
      <c r="C45" s="3">
        <f>INDEX('Curriculum Master'!$C$2:$C$57,MATCH(E45,'Curriculum Master'!$D$2:$D$57,0))</f>
        <v>4</v>
      </c>
      <c r="D45" s="3" t="str">
        <f>(LEFT(A45,4)-INT((C45-1)/2))&amp;"-"&amp;RIGHT(LEFT(A45,4)-INT((C45-1)/2)+3,2)</f>
        <v>2025-28</v>
      </c>
      <c r="E45" s="2" t="s">
        <v>101</v>
      </c>
      <c r="F45" s="3" t="str">
        <f>INDEX('Curriculum Master'!$E$2:$E$57,MATCH(E45,'Curriculum Master'!$D$2:$D$57,0))</f>
        <v>Operations &amp; Supply Chain Management</v>
      </c>
      <c r="G45" s="3" t="str">
        <f>INDEX('Curriculum Master'!$F$2:$F$57,MATCH(E45,'Curriculum Master'!$D$2:$D$57,0))</f>
        <v>Strategy</v>
      </c>
      <c r="H45" s="3" t="str">
        <f>INDEX('Curriculum Master'!$N$2:$N$57,MATCH(E45,'Curriculum Master'!$D$2:$D$57,0))</f>
        <v>Core</v>
      </c>
      <c r="I45" s="3" t="str">
        <f>INDEX('Curriculum Master'!$R$2:$R$57,MATCH(E45,'Curriculum Master'!$D$2:$D$57,0))</f>
        <v>F008</v>
      </c>
      <c r="J45" s="3" t="str">
        <f>INDEX('Faculty Master'!$B$2:$B$21,MATCH(I45,'Faculty Master'!$A$2:$A$21,0))</f>
        <v>Prof. Joseph Varghese</v>
      </c>
      <c r="K45" s="2" t="s">
        <v>210</v>
      </c>
      <c r="L45" s="3">
        <f>COUNTIF('Faculty Utilization'!$E$2:$E$91,E45)</f>
        <v>2</v>
      </c>
      <c r="M45" s="3">
        <f>COUNTIFS('Student Master'!$E$2:$E$121,D45,'Student Master'!$I$2:$I$121,K45)</f>
        <v>20</v>
      </c>
      <c r="N45" s="3">
        <f>INDEX('Curriculum Master'!$G$2:$G$57,MATCH(E45,'Curriculum Master'!$D$2:$D$57,0))</f>
        <v>4</v>
      </c>
      <c r="O45" s="3">
        <f>N45*SessionsPerCredit</f>
        <v>40</v>
      </c>
      <c r="P45" s="3">
        <f>MinutesPerSession</f>
        <v>75</v>
      </c>
      <c r="Q45" s="3">
        <f>O45*P45</f>
        <v>3000</v>
      </c>
      <c r="R45" s="3">
        <f>Q45/60</f>
        <v>50</v>
      </c>
      <c r="S45" s="3">
        <f>N45*FacultyCreditHoursPerCredit</f>
        <v>60</v>
      </c>
      <c r="T45" s="3" t="str">
        <f>IF(MOD(C45,2)=1,"Ongoing","Upcoming")</f>
        <v>Upcoming</v>
      </c>
    </row>
    <row r="46" spans="1:20">
      <c r="A46" s="3" t="str">
        <f>INDEX('Curriculum Master'!$A$2:$A$57,MATCH(E46,'Curriculum Master'!$D$2:$D$57,0))</f>
        <v>2026-27</v>
      </c>
      <c r="B46" s="3" t="str">
        <f>IF(MOD(C46,2)=1,"Odd (Jul-Nov "&amp;LEFT(A46,4)&amp;")","Even (Jan-Apr "&amp;(LEFT(A46,4)+1)&amp;")")</f>
        <v>Even (Jan-Apr 2027)</v>
      </c>
      <c r="C46" s="3">
        <f>INDEX('Curriculum Master'!$C$2:$C$57,MATCH(E46,'Curriculum Master'!$D$2:$D$57,0))</f>
        <v>4</v>
      </c>
      <c r="D46" s="3" t="str">
        <f>(LEFT(A46,4)-INT((C46-1)/2))&amp;"-"&amp;RIGHT(LEFT(A46,4)-INT((C46-1)/2)+3,2)</f>
        <v>2025-28</v>
      </c>
      <c r="E46" s="2" t="s">
        <v>101</v>
      </c>
      <c r="F46" s="3" t="str">
        <f>INDEX('Curriculum Master'!$E$2:$E$57,MATCH(E46,'Curriculum Master'!$D$2:$D$57,0))</f>
        <v>Operations &amp; Supply Chain Management</v>
      </c>
      <c r="G46" s="3" t="str">
        <f>INDEX('Curriculum Master'!$F$2:$F$57,MATCH(E46,'Curriculum Master'!$D$2:$D$57,0))</f>
        <v>Strategy</v>
      </c>
      <c r="H46" s="3" t="str">
        <f>INDEX('Curriculum Master'!$N$2:$N$57,MATCH(E46,'Curriculum Master'!$D$2:$D$57,0))</f>
        <v>Core</v>
      </c>
      <c r="I46" s="3" t="str">
        <f>INDEX('Curriculum Master'!$R$2:$R$57,MATCH(E46,'Curriculum Master'!$D$2:$D$57,0))</f>
        <v>F008</v>
      </c>
      <c r="J46" s="3" t="str">
        <f>INDEX('Faculty Master'!$B$2:$B$21,MATCH(I46,'Faculty Master'!$A$2:$A$21,0))</f>
        <v>Prof. Joseph Varghese</v>
      </c>
      <c r="K46" s="2" t="s">
        <v>408</v>
      </c>
      <c r="L46" s="3">
        <f>COUNTIF('Faculty Utilization'!$E$2:$E$91,E46)</f>
        <v>2</v>
      </c>
      <c r="M46" s="3">
        <f>COUNTIFS('Student Master'!$E$2:$E$121,D46,'Student Master'!$I$2:$I$121,K46)</f>
        <v>20</v>
      </c>
      <c r="N46" s="3">
        <f>INDEX('Curriculum Master'!$G$2:$G$57,MATCH(E46,'Curriculum Master'!$D$2:$D$57,0))</f>
        <v>4</v>
      </c>
      <c r="O46" s="3">
        <f>N46*SessionsPerCredit</f>
        <v>40</v>
      </c>
      <c r="P46" s="3">
        <f>MinutesPerSession</f>
        <v>75</v>
      </c>
      <c r="Q46" s="3">
        <f>O46*P46</f>
        <v>3000</v>
      </c>
      <c r="R46" s="3">
        <f>Q46/60</f>
        <v>50</v>
      </c>
      <c r="S46" s="3">
        <f>N46*FacultyCreditHoursPerCredit</f>
        <v>60</v>
      </c>
      <c r="T46" s="3" t="str">
        <f>IF(MOD(C46,2)=1,"Ongoing","Upcoming")</f>
        <v>Upcoming</v>
      </c>
    </row>
    <row r="47" spans="1:20">
      <c r="A47" s="3" t="str">
        <f>INDEX('Curriculum Master'!$A$2:$A$57,MATCH(E47,'Curriculum Master'!$D$2:$D$57,0))</f>
        <v>2026-27</v>
      </c>
      <c r="B47" s="3" t="str">
        <f>IF(MOD(C47,2)=1,"Odd (Jul-Nov "&amp;LEFT(A47,4)&amp;")","Even (Jan-Apr "&amp;(LEFT(A47,4)+1)&amp;")")</f>
        <v>Even (Jan-Apr 2027)</v>
      </c>
      <c r="C47" s="3">
        <f>INDEX('Curriculum Master'!$C$2:$C$57,MATCH(E47,'Curriculum Master'!$D$2:$D$57,0))</f>
        <v>4</v>
      </c>
      <c r="D47" s="3" t="str">
        <f>(LEFT(A47,4)-INT((C47-1)/2))&amp;"-"&amp;RIGHT(LEFT(A47,4)-INT((C47-1)/2)+3,2)</f>
        <v>2025-28</v>
      </c>
      <c r="E47" s="2" t="s">
        <v>104</v>
      </c>
      <c r="F47" s="3" t="str">
        <f>INDEX('Curriculum Master'!$E$2:$E$57,MATCH(E47,'Curriculum Master'!$D$2:$D$57,0))</f>
        <v>Research Methodology</v>
      </c>
      <c r="G47" s="3" t="str">
        <f>INDEX('Curriculum Master'!$F$2:$F$57,MATCH(E47,'Curriculum Master'!$D$2:$D$57,0))</f>
        <v>Analytics</v>
      </c>
      <c r="H47" s="3" t="str">
        <f>INDEX('Curriculum Master'!$N$2:$N$57,MATCH(E47,'Curriculum Master'!$D$2:$D$57,0))</f>
        <v>Core</v>
      </c>
      <c r="I47" s="3" t="str">
        <f>INDEX('Curriculum Master'!$R$2:$R$57,MATCH(E47,'Curriculum Master'!$D$2:$D$57,0))</f>
        <v>F013</v>
      </c>
      <c r="J47" s="3" t="str">
        <f>INDEX('Faculty Master'!$B$2:$B$21,MATCH(I47,'Faculty Master'!$A$2:$A$21,0))</f>
        <v>Dr. Kavya Reddy</v>
      </c>
      <c r="K47" s="2" t="s">
        <v>210</v>
      </c>
      <c r="L47" s="3">
        <f>COUNTIF('Faculty Utilization'!$E$2:$E$91,E47)</f>
        <v>2</v>
      </c>
      <c r="M47" s="3">
        <f>COUNTIFS('Student Master'!$E$2:$E$121,D47,'Student Master'!$I$2:$I$121,K47)</f>
        <v>20</v>
      </c>
      <c r="N47" s="3">
        <f>INDEX('Curriculum Master'!$G$2:$G$57,MATCH(E47,'Curriculum Master'!$D$2:$D$57,0))</f>
        <v>3</v>
      </c>
      <c r="O47" s="3">
        <f>N47*SessionsPerCredit</f>
        <v>30</v>
      </c>
      <c r="P47" s="3">
        <f>MinutesPerSession</f>
        <v>75</v>
      </c>
      <c r="Q47" s="3">
        <f>O47*P47</f>
        <v>2250</v>
      </c>
      <c r="R47" s="3">
        <f>Q47/60</f>
        <v>37.5</v>
      </c>
      <c r="S47" s="3">
        <f>N47*FacultyCreditHoursPerCredit</f>
        <v>45</v>
      </c>
      <c r="T47" s="3" t="str">
        <f>IF(MOD(C47,2)=1,"Ongoing","Upcoming")</f>
        <v>Upcoming</v>
      </c>
    </row>
    <row r="48" spans="1:20">
      <c r="A48" s="3" t="str">
        <f>INDEX('Curriculum Master'!$A$2:$A$57,MATCH(E48,'Curriculum Master'!$D$2:$D$57,0))</f>
        <v>2026-27</v>
      </c>
      <c r="B48" s="3" t="str">
        <f>IF(MOD(C48,2)=1,"Odd (Jul-Nov "&amp;LEFT(A48,4)&amp;")","Even (Jan-Apr "&amp;(LEFT(A48,4)+1)&amp;")")</f>
        <v>Even (Jan-Apr 2027)</v>
      </c>
      <c r="C48" s="3">
        <f>INDEX('Curriculum Master'!$C$2:$C$57,MATCH(E48,'Curriculum Master'!$D$2:$D$57,0))</f>
        <v>4</v>
      </c>
      <c r="D48" s="3" t="str">
        <f>(LEFT(A48,4)-INT((C48-1)/2))&amp;"-"&amp;RIGHT(LEFT(A48,4)-INT((C48-1)/2)+3,2)</f>
        <v>2025-28</v>
      </c>
      <c r="E48" s="2" t="s">
        <v>104</v>
      </c>
      <c r="F48" s="3" t="str">
        <f>INDEX('Curriculum Master'!$E$2:$E$57,MATCH(E48,'Curriculum Master'!$D$2:$D$57,0))</f>
        <v>Research Methodology</v>
      </c>
      <c r="G48" s="3" t="str">
        <f>INDEX('Curriculum Master'!$F$2:$F$57,MATCH(E48,'Curriculum Master'!$D$2:$D$57,0))</f>
        <v>Analytics</v>
      </c>
      <c r="H48" s="3" t="str">
        <f>INDEX('Curriculum Master'!$N$2:$N$57,MATCH(E48,'Curriculum Master'!$D$2:$D$57,0))</f>
        <v>Core</v>
      </c>
      <c r="I48" s="3" t="str">
        <f>INDEX('Curriculum Master'!$R$2:$R$57,MATCH(E48,'Curriculum Master'!$D$2:$D$57,0))</f>
        <v>F013</v>
      </c>
      <c r="J48" s="3" t="str">
        <f>INDEX('Faculty Master'!$B$2:$B$21,MATCH(I48,'Faculty Master'!$A$2:$A$21,0))</f>
        <v>Dr. Kavya Reddy</v>
      </c>
      <c r="K48" s="2" t="s">
        <v>408</v>
      </c>
      <c r="L48" s="3">
        <f>COUNTIF('Faculty Utilization'!$E$2:$E$91,E48)</f>
        <v>2</v>
      </c>
      <c r="M48" s="3">
        <f>COUNTIFS('Student Master'!$E$2:$E$121,D48,'Student Master'!$I$2:$I$121,K48)</f>
        <v>20</v>
      </c>
      <c r="N48" s="3">
        <f>INDEX('Curriculum Master'!$G$2:$G$57,MATCH(E48,'Curriculum Master'!$D$2:$D$57,0))</f>
        <v>3</v>
      </c>
      <c r="O48" s="3">
        <f>N48*SessionsPerCredit</f>
        <v>30</v>
      </c>
      <c r="P48" s="3">
        <f>MinutesPerSession</f>
        <v>75</v>
      </c>
      <c r="Q48" s="3">
        <f>O48*P48</f>
        <v>2250</v>
      </c>
      <c r="R48" s="3">
        <f>Q48/60</f>
        <v>37.5</v>
      </c>
      <c r="S48" s="3">
        <f>N48*FacultyCreditHoursPerCredit</f>
        <v>45</v>
      </c>
      <c r="T48" s="3" t="str">
        <f>IF(MOD(C48,2)=1,"Ongoing","Upcoming")</f>
        <v>Upcoming</v>
      </c>
    </row>
    <row r="49" spans="1:20">
      <c r="A49" s="3" t="str">
        <f>INDEX('Curriculum Master'!$A$2:$A$57,MATCH(E49,'Curriculum Master'!$D$2:$D$57,0))</f>
        <v>2026-27</v>
      </c>
      <c r="B49" s="3" t="str">
        <f>IF(MOD(C49,2)=1,"Odd (Jul-Nov "&amp;LEFT(A49,4)&amp;")","Even (Jan-Apr "&amp;(LEFT(A49,4)+1)&amp;")")</f>
        <v>Even (Jan-Apr 2027)</v>
      </c>
      <c r="C49" s="3">
        <f>INDEX('Curriculum Master'!$C$2:$C$57,MATCH(E49,'Curriculum Master'!$D$2:$D$57,0))</f>
        <v>4</v>
      </c>
      <c r="D49" s="3" t="str">
        <f>(LEFT(A49,4)-INT((C49-1)/2))&amp;"-"&amp;RIGHT(LEFT(A49,4)-INT((C49-1)/2)+3,2)</f>
        <v>2025-28</v>
      </c>
      <c r="E49" s="2" t="s">
        <v>106</v>
      </c>
      <c r="F49" s="3" t="str">
        <f>INDEX('Curriculum Master'!$E$2:$E$57,MATCH(E49,'Curriculum Master'!$D$2:$D$57,0))</f>
        <v>Consumer Behaviour</v>
      </c>
      <c r="G49" s="3" t="str">
        <f>INDEX('Curriculum Master'!$F$2:$F$57,MATCH(E49,'Curriculum Master'!$D$2:$D$57,0))</f>
        <v>Marketing</v>
      </c>
      <c r="H49" s="3" t="str">
        <f>INDEX('Curriculum Master'!$N$2:$N$57,MATCH(E49,'Curriculum Master'!$D$2:$D$57,0))</f>
        <v>Core</v>
      </c>
      <c r="I49" s="3" t="str">
        <f>INDEX('Curriculum Master'!$R$2:$R$57,MATCH(E49,'Curriculum Master'!$D$2:$D$57,0))</f>
        <v>F009</v>
      </c>
      <c r="J49" s="3" t="str">
        <f>INDEX('Faculty Master'!$B$2:$B$21,MATCH(I49,'Faculty Master'!$A$2:$A$21,0))</f>
        <v>Dr. Priya Hegde</v>
      </c>
      <c r="K49" s="2" t="s">
        <v>210</v>
      </c>
      <c r="L49" s="3">
        <f>COUNTIF('Faculty Utilization'!$E$2:$E$91,E49)</f>
        <v>2</v>
      </c>
      <c r="M49" s="3">
        <f>COUNTIFS('Student Master'!$E$2:$E$121,D49,'Student Master'!$I$2:$I$121,K49)</f>
        <v>20</v>
      </c>
      <c r="N49" s="3">
        <f>INDEX('Curriculum Master'!$G$2:$G$57,MATCH(E49,'Curriculum Master'!$D$2:$D$57,0))</f>
        <v>3</v>
      </c>
      <c r="O49" s="3">
        <f>N49*SessionsPerCredit</f>
        <v>30</v>
      </c>
      <c r="P49" s="3">
        <f>MinutesPerSession</f>
        <v>75</v>
      </c>
      <c r="Q49" s="3">
        <f>O49*P49</f>
        <v>2250</v>
      </c>
      <c r="R49" s="3">
        <f>Q49/60</f>
        <v>37.5</v>
      </c>
      <c r="S49" s="3">
        <f>N49*FacultyCreditHoursPerCredit</f>
        <v>45</v>
      </c>
      <c r="T49" s="3" t="str">
        <f>IF(MOD(C49,2)=1,"Ongoing","Upcoming")</f>
        <v>Upcoming</v>
      </c>
    </row>
    <row r="50" spans="1:20">
      <c r="A50" s="3" t="str">
        <f>INDEX('Curriculum Master'!$A$2:$A$57,MATCH(E50,'Curriculum Master'!$D$2:$D$57,0))</f>
        <v>2026-27</v>
      </c>
      <c r="B50" s="3" t="str">
        <f>IF(MOD(C50,2)=1,"Odd (Jul-Nov "&amp;LEFT(A50,4)&amp;")","Even (Jan-Apr "&amp;(LEFT(A50,4)+1)&amp;")")</f>
        <v>Even (Jan-Apr 2027)</v>
      </c>
      <c r="C50" s="3">
        <f>INDEX('Curriculum Master'!$C$2:$C$57,MATCH(E50,'Curriculum Master'!$D$2:$D$57,0))</f>
        <v>4</v>
      </c>
      <c r="D50" s="3" t="str">
        <f>(LEFT(A50,4)-INT((C50-1)/2))&amp;"-"&amp;RIGHT(LEFT(A50,4)-INT((C50-1)/2)+3,2)</f>
        <v>2025-28</v>
      </c>
      <c r="E50" s="2" t="s">
        <v>106</v>
      </c>
      <c r="F50" s="3" t="str">
        <f>INDEX('Curriculum Master'!$E$2:$E$57,MATCH(E50,'Curriculum Master'!$D$2:$D$57,0))</f>
        <v>Consumer Behaviour</v>
      </c>
      <c r="G50" s="3" t="str">
        <f>INDEX('Curriculum Master'!$F$2:$F$57,MATCH(E50,'Curriculum Master'!$D$2:$D$57,0))</f>
        <v>Marketing</v>
      </c>
      <c r="H50" s="3" t="str">
        <f>INDEX('Curriculum Master'!$N$2:$N$57,MATCH(E50,'Curriculum Master'!$D$2:$D$57,0))</f>
        <v>Core</v>
      </c>
      <c r="I50" s="3" t="str">
        <f>INDEX('Curriculum Master'!$R$2:$R$57,MATCH(E50,'Curriculum Master'!$D$2:$D$57,0))</f>
        <v>F009</v>
      </c>
      <c r="J50" s="3" t="str">
        <f>INDEX('Faculty Master'!$B$2:$B$21,MATCH(I50,'Faculty Master'!$A$2:$A$21,0))</f>
        <v>Dr. Priya Hegde</v>
      </c>
      <c r="K50" s="2" t="s">
        <v>408</v>
      </c>
      <c r="L50" s="3">
        <f>COUNTIF('Faculty Utilization'!$E$2:$E$91,E50)</f>
        <v>2</v>
      </c>
      <c r="M50" s="3">
        <f>COUNTIFS('Student Master'!$E$2:$E$121,D50,'Student Master'!$I$2:$I$121,K50)</f>
        <v>20</v>
      </c>
      <c r="N50" s="3">
        <f>INDEX('Curriculum Master'!$G$2:$G$57,MATCH(E50,'Curriculum Master'!$D$2:$D$57,0))</f>
        <v>3</v>
      </c>
      <c r="O50" s="3">
        <f>N50*SessionsPerCredit</f>
        <v>30</v>
      </c>
      <c r="P50" s="3">
        <f>MinutesPerSession</f>
        <v>75</v>
      </c>
      <c r="Q50" s="3">
        <f>O50*P50</f>
        <v>2250</v>
      </c>
      <c r="R50" s="3">
        <f>Q50/60</f>
        <v>37.5</v>
      </c>
      <c r="S50" s="3">
        <f>N50*FacultyCreditHoursPerCredit</f>
        <v>45</v>
      </c>
      <c r="T50" s="3" t="str">
        <f>IF(MOD(C50,2)=1,"Ongoing","Upcoming")</f>
        <v>Upcoming</v>
      </c>
    </row>
    <row r="51" spans="1:20">
      <c r="A51" s="3" t="str">
        <f>INDEX('Curriculum Master'!$A$2:$A$57,MATCH(E51,'Curriculum Master'!$D$2:$D$57,0))</f>
        <v>2026-27</v>
      </c>
      <c r="B51" s="3" t="str">
        <f>IF(MOD(C51,2)=1,"Odd (Jul-Nov "&amp;LEFT(A51,4)&amp;")","Even (Jan-Apr "&amp;(LEFT(A51,4)+1)&amp;")")</f>
        <v>Even (Jan-Apr 2027)</v>
      </c>
      <c r="C51" s="3">
        <f>INDEX('Curriculum Master'!$C$2:$C$57,MATCH(E51,'Curriculum Master'!$D$2:$D$57,0))</f>
        <v>4</v>
      </c>
      <c r="D51" s="3" t="str">
        <f>(LEFT(A51,4)-INT((C51-1)/2))&amp;"-"&amp;RIGHT(LEFT(A51,4)-INT((C51-1)/2)+3,2)</f>
        <v>2025-28</v>
      </c>
      <c r="E51" s="2" t="s">
        <v>109</v>
      </c>
      <c r="F51" s="3" t="str">
        <f>INDEX('Curriculum Master'!$E$2:$E$57,MATCH(E51,'Curriculum Master'!$D$2:$D$57,0))</f>
        <v>Entrepreneurship &amp; New Venture Creation</v>
      </c>
      <c r="G51" s="3" t="str">
        <f>INDEX('Curriculum Master'!$F$2:$F$57,MATCH(E51,'Curriculum Master'!$D$2:$D$57,0))</f>
        <v>Strategy</v>
      </c>
      <c r="H51" s="3" t="str">
        <f>INDEX('Curriculum Master'!$N$2:$N$57,MATCH(E51,'Curriculum Master'!$D$2:$D$57,0))</f>
        <v>Core</v>
      </c>
      <c r="I51" s="3" t="str">
        <f>INDEX('Curriculum Master'!$R$2:$R$57,MATCH(E51,'Curriculum Master'!$D$2:$D$57,0))</f>
        <v>F012</v>
      </c>
      <c r="J51" s="3" t="str">
        <f>INDEX('Faculty Master'!$B$2:$B$21,MATCH(I51,'Faculty Master'!$A$2:$A$21,0))</f>
        <v>Prof. Ankit Shah</v>
      </c>
      <c r="K51" s="2" t="s">
        <v>210</v>
      </c>
      <c r="L51" s="3">
        <f>COUNTIF('Faculty Utilization'!$E$2:$E$91,E51)</f>
        <v>2</v>
      </c>
      <c r="M51" s="3">
        <f>COUNTIFS('Student Master'!$E$2:$E$121,D51,'Student Master'!$I$2:$I$121,K51)</f>
        <v>20</v>
      </c>
      <c r="N51" s="3">
        <f>INDEX('Curriculum Master'!$G$2:$G$57,MATCH(E51,'Curriculum Master'!$D$2:$D$57,0))</f>
        <v>4</v>
      </c>
      <c r="O51" s="3">
        <f>N51*SessionsPerCredit</f>
        <v>40</v>
      </c>
      <c r="P51" s="3">
        <f>MinutesPerSession</f>
        <v>75</v>
      </c>
      <c r="Q51" s="3">
        <f>O51*P51</f>
        <v>3000</v>
      </c>
      <c r="R51" s="3">
        <f>Q51/60</f>
        <v>50</v>
      </c>
      <c r="S51" s="3">
        <f>N51*FacultyCreditHoursPerCredit</f>
        <v>60</v>
      </c>
      <c r="T51" s="3" t="str">
        <f>IF(MOD(C51,2)=1,"Ongoing","Upcoming")</f>
        <v>Upcoming</v>
      </c>
    </row>
    <row r="52" spans="1:20">
      <c r="A52" s="3" t="str">
        <f>INDEX('Curriculum Master'!$A$2:$A$57,MATCH(E52,'Curriculum Master'!$D$2:$D$57,0))</f>
        <v>2026-27</v>
      </c>
      <c r="B52" s="3" t="str">
        <f>IF(MOD(C52,2)=1,"Odd (Jul-Nov "&amp;LEFT(A52,4)&amp;")","Even (Jan-Apr "&amp;(LEFT(A52,4)+1)&amp;")")</f>
        <v>Even (Jan-Apr 2027)</v>
      </c>
      <c r="C52" s="3">
        <f>INDEX('Curriculum Master'!$C$2:$C$57,MATCH(E52,'Curriculum Master'!$D$2:$D$57,0))</f>
        <v>4</v>
      </c>
      <c r="D52" s="3" t="str">
        <f>(LEFT(A52,4)-INT((C52-1)/2))&amp;"-"&amp;RIGHT(LEFT(A52,4)-INT((C52-1)/2)+3,2)</f>
        <v>2025-28</v>
      </c>
      <c r="E52" s="2" t="s">
        <v>109</v>
      </c>
      <c r="F52" s="3" t="str">
        <f>INDEX('Curriculum Master'!$E$2:$E$57,MATCH(E52,'Curriculum Master'!$D$2:$D$57,0))</f>
        <v>Entrepreneurship &amp; New Venture Creation</v>
      </c>
      <c r="G52" s="3" t="str">
        <f>INDEX('Curriculum Master'!$F$2:$F$57,MATCH(E52,'Curriculum Master'!$D$2:$D$57,0))</f>
        <v>Strategy</v>
      </c>
      <c r="H52" s="3" t="str">
        <f>INDEX('Curriculum Master'!$N$2:$N$57,MATCH(E52,'Curriculum Master'!$D$2:$D$57,0))</f>
        <v>Core</v>
      </c>
      <c r="I52" s="3" t="str">
        <f>INDEX('Curriculum Master'!$R$2:$R$57,MATCH(E52,'Curriculum Master'!$D$2:$D$57,0))</f>
        <v>F012</v>
      </c>
      <c r="J52" s="3" t="str">
        <f>INDEX('Faculty Master'!$B$2:$B$21,MATCH(I52,'Faculty Master'!$A$2:$A$21,0))</f>
        <v>Prof. Ankit Shah</v>
      </c>
      <c r="K52" s="2" t="s">
        <v>408</v>
      </c>
      <c r="L52" s="3">
        <f>COUNTIF('Faculty Utilization'!$E$2:$E$91,E52)</f>
        <v>2</v>
      </c>
      <c r="M52" s="3">
        <f>COUNTIFS('Student Master'!$E$2:$E$121,D52,'Student Master'!$I$2:$I$121,K52)</f>
        <v>20</v>
      </c>
      <c r="N52" s="3">
        <f>INDEX('Curriculum Master'!$G$2:$G$57,MATCH(E52,'Curriculum Master'!$D$2:$D$57,0))</f>
        <v>4</v>
      </c>
      <c r="O52" s="3">
        <f>N52*SessionsPerCredit</f>
        <v>40</v>
      </c>
      <c r="P52" s="3">
        <f>MinutesPerSession</f>
        <v>75</v>
      </c>
      <c r="Q52" s="3">
        <f>O52*P52</f>
        <v>3000</v>
      </c>
      <c r="R52" s="3">
        <f>Q52/60</f>
        <v>50</v>
      </c>
      <c r="S52" s="3">
        <f>N52*FacultyCreditHoursPerCredit</f>
        <v>60</v>
      </c>
      <c r="T52" s="3" t="str">
        <f>IF(MOD(C52,2)=1,"Ongoing","Upcoming")</f>
        <v>Upcoming</v>
      </c>
    </row>
    <row r="53" spans="1:20">
      <c r="A53" s="3" t="str">
        <f>INDEX('Curriculum Master'!$A$2:$A$57,MATCH(E53,'Curriculum Master'!$D$2:$D$57,0))</f>
        <v>2026-27</v>
      </c>
      <c r="B53" s="3" t="str">
        <f>IF(MOD(C53,2)=1,"Odd (Jul-Nov "&amp;LEFT(A53,4)&amp;")","Even (Jan-Apr "&amp;(LEFT(A53,4)+1)&amp;")")</f>
        <v>Even (Jan-Apr 2027)</v>
      </c>
      <c r="C53" s="3">
        <f>INDEX('Curriculum Master'!$C$2:$C$57,MATCH(E53,'Curriculum Master'!$D$2:$D$57,0))</f>
        <v>4</v>
      </c>
      <c r="D53" s="3" t="str">
        <f>(LEFT(A53,4)-INT((C53-1)/2))&amp;"-"&amp;RIGHT(LEFT(A53,4)-INT((C53-1)/2)+3,2)</f>
        <v>2025-28</v>
      </c>
      <c r="E53" s="2" t="s">
        <v>111</v>
      </c>
      <c r="F53" s="3" t="str">
        <f>INDEX('Curriculum Master'!$E$2:$E$57,MATCH(E53,'Curriculum Master'!$D$2:$D$57,0))</f>
        <v>Corporate Finance &amp; Banking</v>
      </c>
      <c r="G53" s="3" t="str">
        <f>INDEX('Curriculum Master'!$F$2:$F$57,MATCH(E53,'Curriculum Master'!$D$2:$D$57,0))</f>
        <v>Finance &amp; Accounting</v>
      </c>
      <c r="H53" s="3" t="str">
        <f>INDEX('Curriculum Master'!$N$2:$N$57,MATCH(E53,'Curriculum Master'!$D$2:$D$57,0))</f>
        <v>Core</v>
      </c>
      <c r="I53" s="3" t="str">
        <f>INDEX('Curriculum Master'!$R$2:$R$57,MATCH(E53,'Curriculum Master'!$D$2:$D$57,0))</f>
        <v>F014</v>
      </c>
      <c r="J53" s="3" t="str">
        <f>INDEX('Faculty Master'!$B$2:$B$21,MATCH(I53,'Faculty Master'!$A$2:$A$21,0))</f>
        <v>Dr. Sanjay Deshmukh</v>
      </c>
      <c r="K53" s="2" t="s">
        <v>210</v>
      </c>
      <c r="L53" s="3">
        <f>COUNTIF('Faculty Utilization'!$E$2:$E$91,E53)</f>
        <v>2</v>
      </c>
      <c r="M53" s="3">
        <f>COUNTIFS('Student Master'!$E$2:$E$121,D53,'Student Master'!$I$2:$I$121,K53)</f>
        <v>20</v>
      </c>
      <c r="N53" s="3">
        <f>INDEX('Curriculum Master'!$G$2:$G$57,MATCH(E53,'Curriculum Master'!$D$2:$D$57,0))</f>
        <v>3</v>
      </c>
      <c r="O53" s="3">
        <f>N53*SessionsPerCredit</f>
        <v>30</v>
      </c>
      <c r="P53" s="3">
        <f>MinutesPerSession</f>
        <v>75</v>
      </c>
      <c r="Q53" s="3">
        <f>O53*P53</f>
        <v>2250</v>
      </c>
      <c r="R53" s="3">
        <f>Q53/60</f>
        <v>37.5</v>
      </c>
      <c r="S53" s="3">
        <f>N53*FacultyCreditHoursPerCredit</f>
        <v>45</v>
      </c>
      <c r="T53" s="3" t="str">
        <f>IF(MOD(C53,2)=1,"Ongoing","Upcoming")</f>
        <v>Upcoming</v>
      </c>
    </row>
    <row r="54" spans="1:20">
      <c r="A54" s="3" t="str">
        <f>INDEX('Curriculum Master'!$A$2:$A$57,MATCH(E54,'Curriculum Master'!$D$2:$D$57,0))</f>
        <v>2026-27</v>
      </c>
      <c r="B54" s="3" t="str">
        <f>IF(MOD(C54,2)=1,"Odd (Jul-Nov "&amp;LEFT(A54,4)&amp;")","Even (Jan-Apr "&amp;(LEFT(A54,4)+1)&amp;")")</f>
        <v>Even (Jan-Apr 2027)</v>
      </c>
      <c r="C54" s="3">
        <f>INDEX('Curriculum Master'!$C$2:$C$57,MATCH(E54,'Curriculum Master'!$D$2:$D$57,0))</f>
        <v>4</v>
      </c>
      <c r="D54" s="3" t="str">
        <f>(LEFT(A54,4)-INT((C54-1)/2))&amp;"-"&amp;RIGHT(LEFT(A54,4)-INT((C54-1)/2)+3,2)</f>
        <v>2025-28</v>
      </c>
      <c r="E54" s="2" t="s">
        <v>111</v>
      </c>
      <c r="F54" s="3" t="str">
        <f>INDEX('Curriculum Master'!$E$2:$E$57,MATCH(E54,'Curriculum Master'!$D$2:$D$57,0))</f>
        <v>Corporate Finance &amp; Banking</v>
      </c>
      <c r="G54" s="3" t="str">
        <f>INDEX('Curriculum Master'!$F$2:$F$57,MATCH(E54,'Curriculum Master'!$D$2:$D$57,0))</f>
        <v>Finance &amp; Accounting</v>
      </c>
      <c r="H54" s="3" t="str">
        <f>INDEX('Curriculum Master'!$N$2:$N$57,MATCH(E54,'Curriculum Master'!$D$2:$D$57,0))</f>
        <v>Core</v>
      </c>
      <c r="I54" s="3" t="str">
        <f>INDEX('Curriculum Master'!$R$2:$R$57,MATCH(E54,'Curriculum Master'!$D$2:$D$57,0))</f>
        <v>F014</v>
      </c>
      <c r="J54" s="3" t="str">
        <f>INDEX('Faculty Master'!$B$2:$B$21,MATCH(I54,'Faculty Master'!$A$2:$A$21,0))</f>
        <v>Dr. Sanjay Deshmukh</v>
      </c>
      <c r="K54" s="2" t="s">
        <v>408</v>
      </c>
      <c r="L54" s="3">
        <f>COUNTIF('Faculty Utilization'!$E$2:$E$91,E54)</f>
        <v>2</v>
      </c>
      <c r="M54" s="3">
        <f>COUNTIFS('Student Master'!$E$2:$E$121,D54,'Student Master'!$I$2:$I$121,K54)</f>
        <v>20</v>
      </c>
      <c r="N54" s="3">
        <f>INDEX('Curriculum Master'!$G$2:$G$57,MATCH(E54,'Curriculum Master'!$D$2:$D$57,0))</f>
        <v>3</v>
      </c>
      <c r="O54" s="3">
        <f>N54*SessionsPerCredit</f>
        <v>30</v>
      </c>
      <c r="P54" s="3">
        <f>MinutesPerSession</f>
        <v>75</v>
      </c>
      <c r="Q54" s="3">
        <f>O54*P54</f>
        <v>2250</v>
      </c>
      <c r="R54" s="3">
        <f>Q54/60</f>
        <v>37.5</v>
      </c>
      <c r="S54" s="3">
        <f>N54*FacultyCreditHoursPerCredit</f>
        <v>45</v>
      </c>
      <c r="T54" s="3" t="str">
        <f>IF(MOD(C54,2)=1,"Ongoing","Upcoming")</f>
        <v>Upcoming</v>
      </c>
    </row>
    <row r="55" spans="1:20">
      <c r="A55" s="3" t="str">
        <f>INDEX('Curriculum Master'!$A$2:$A$57,MATCH(E55,'Curriculum Master'!$D$2:$D$57,0))</f>
        <v>2026-27</v>
      </c>
      <c r="B55" s="3" t="str">
        <f>IF(MOD(C55,2)=1,"Odd (Jul-Nov "&amp;LEFT(A55,4)&amp;")","Even (Jan-Apr "&amp;(LEFT(A55,4)+1)&amp;")")</f>
        <v>Even (Jan-Apr 2027)</v>
      </c>
      <c r="C55" s="3">
        <f>INDEX('Curriculum Master'!$C$2:$C$57,MATCH(E55,'Curriculum Master'!$D$2:$D$57,0))</f>
        <v>4</v>
      </c>
      <c r="D55" s="3" t="str">
        <f>(LEFT(A55,4)-INT((C55-1)/2))&amp;"-"&amp;RIGHT(LEFT(A55,4)-INT((C55-1)/2)+3,2)</f>
        <v>2025-28</v>
      </c>
      <c r="E55" s="2" t="s">
        <v>113</v>
      </c>
      <c r="F55" s="3" t="str">
        <f>INDEX('Curriculum Master'!$E$2:$E$57,MATCH(E55,'Curriculum Master'!$D$2:$D$57,0))</f>
        <v>Business Simulation Workshop</v>
      </c>
      <c r="G55" s="3" t="str">
        <f>INDEX('Curriculum Master'!$F$2:$F$57,MATCH(E55,'Curriculum Master'!$D$2:$D$57,0))</f>
        <v>Strategy</v>
      </c>
      <c r="H55" s="3" t="str">
        <f>INDEX('Curriculum Master'!$N$2:$N$57,MATCH(E55,'Curriculum Master'!$D$2:$D$57,0))</f>
        <v>Core</v>
      </c>
      <c r="I55" s="3" t="str">
        <f>INDEX('Curriculum Master'!$R$2:$R$57,MATCH(E55,'Curriculum Master'!$D$2:$D$57,0))</f>
        <v>F008</v>
      </c>
      <c r="J55" s="3" t="str">
        <f>INDEX('Faculty Master'!$B$2:$B$21,MATCH(I55,'Faculty Master'!$A$2:$A$21,0))</f>
        <v>Prof. Joseph Varghese</v>
      </c>
      <c r="K55" s="2" t="s">
        <v>210</v>
      </c>
      <c r="L55" s="3">
        <f>COUNTIF('Faculty Utilization'!$E$2:$E$91,E55)</f>
        <v>2</v>
      </c>
      <c r="M55" s="3">
        <f>COUNTIFS('Student Master'!$E$2:$E$121,D55,'Student Master'!$I$2:$I$121,K55)</f>
        <v>20</v>
      </c>
      <c r="N55" s="3">
        <f>INDEX('Curriculum Master'!$G$2:$G$57,MATCH(E55,'Curriculum Master'!$D$2:$D$57,0))</f>
        <v>3</v>
      </c>
      <c r="O55" s="3">
        <f>N55*SessionsPerCredit</f>
        <v>30</v>
      </c>
      <c r="P55" s="3">
        <f>MinutesPerSession</f>
        <v>75</v>
      </c>
      <c r="Q55" s="3">
        <f>O55*P55</f>
        <v>2250</v>
      </c>
      <c r="R55" s="3">
        <f>Q55/60</f>
        <v>37.5</v>
      </c>
      <c r="S55" s="3">
        <f>N55*FacultyCreditHoursPerCredit</f>
        <v>45</v>
      </c>
      <c r="T55" s="3" t="str">
        <f>IF(MOD(C55,2)=1,"Ongoing","Upcoming")</f>
        <v>Upcoming</v>
      </c>
    </row>
    <row r="56" spans="1:20">
      <c r="A56" s="3" t="str">
        <f>INDEX('Curriculum Master'!$A$2:$A$57,MATCH(E56,'Curriculum Master'!$D$2:$D$57,0))</f>
        <v>2026-27</v>
      </c>
      <c r="B56" s="3" t="str">
        <f>IF(MOD(C56,2)=1,"Odd (Jul-Nov "&amp;LEFT(A56,4)&amp;")","Even (Jan-Apr "&amp;(LEFT(A56,4)+1)&amp;")")</f>
        <v>Even (Jan-Apr 2027)</v>
      </c>
      <c r="C56" s="3">
        <f>INDEX('Curriculum Master'!$C$2:$C$57,MATCH(E56,'Curriculum Master'!$D$2:$D$57,0))</f>
        <v>4</v>
      </c>
      <c r="D56" s="3" t="str">
        <f>(LEFT(A56,4)-INT((C56-1)/2))&amp;"-"&amp;RIGHT(LEFT(A56,4)-INT((C56-1)/2)+3,2)</f>
        <v>2025-28</v>
      </c>
      <c r="E56" s="2" t="s">
        <v>113</v>
      </c>
      <c r="F56" s="3" t="str">
        <f>INDEX('Curriculum Master'!$E$2:$E$57,MATCH(E56,'Curriculum Master'!$D$2:$D$57,0))</f>
        <v>Business Simulation Workshop</v>
      </c>
      <c r="G56" s="3" t="str">
        <f>INDEX('Curriculum Master'!$F$2:$F$57,MATCH(E56,'Curriculum Master'!$D$2:$D$57,0))</f>
        <v>Strategy</v>
      </c>
      <c r="H56" s="3" t="str">
        <f>INDEX('Curriculum Master'!$N$2:$N$57,MATCH(E56,'Curriculum Master'!$D$2:$D$57,0))</f>
        <v>Core</v>
      </c>
      <c r="I56" s="3" t="str">
        <f>INDEX('Curriculum Master'!$R$2:$R$57,MATCH(E56,'Curriculum Master'!$D$2:$D$57,0))</f>
        <v>F008</v>
      </c>
      <c r="J56" s="3" t="str">
        <f>INDEX('Faculty Master'!$B$2:$B$21,MATCH(I56,'Faculty Master'!$A$2:$A$21,0))</f>
        <v>Prof. Joseph Varghese</v>
      </c>
      <c r="K56" s="2" t="s">
        <v>408</v>
      </c>
      <c r="L56" s="3">
        <f>COUNTIF('Faculty Utilization'!$E$2:$E$91,E56)</f>
        <v>2</v>
      </c>
      <c r="M56" s="3">
        <f>COUNTIFS('Student Master'!$E$2:$E$121,D56,'Student Master'!$I$2:$I$121,K56)</f>
        <v>20</v>
      </c>
      <c r="N56" s="3">
        <f>INDEX('Curriculum Master'!$G$2:$G$57,MATCH(E56,'Curriculum Master'!$D$2:$D$57,0))</f>
        <v>3</v>
      </c>
      <c r="O56" s="3">
        <f>N56*SessionsPerCredit</f>
        <v>30</v>
      </c>
      <c r="P56" s="3">
        <f>MinutesPerSession</f>
        <v>75</v>
      </c>
      <c r="Q56" s="3">
        <f>O56*P56</f>
        <v>2250</v>
      </c>
      <c r="R56" s="3">
        <f>Q56/60</f>
        <v>37.5</v>
      </c>
      <c r="S56" s="3">
        <f>N56*FacultyCreditHoursPerCredit</f>
        <v>45</v>
      </c>
      <c r="T56" s="3" t="str">
        <f>IF(MOD(C56,2)=1,"Ongoing","Upcoming")</f>
        <v>Upcoming</v>
      </c>
    </row>
    <row r="57" spans="1:20">
      <c r="A57" s="3" t="str">
        <f>INDEX('Curriculum Master'!$A$2:$A$57,MATCH(E57,'Curriculum Master'!$D$2:$D$57,0))</f>
        <v>2026-27</v>
      </c>
      <c r="B57" s="3" t="str">
        <f>IF(MOD(C57,2)=1,"Odd (Jul-Nov "&amp;LEFT(A57,4)&amp;")","Even (Jan-Apr "&amp;(LEFT(A57,4)+1)&amp;")")</f>
        <v>Even (Jan-Apr 2027)</v>
      </c>
      <c r="C57" s="3">
        <f>INDEX('Curriculum Master'!$C$2:$C$57,MATCH(E57,'Curriculum Master'!$D$2:$D$57,0))</f>
        <v>4</v>
      </c>
      <c r="D57" s="3" t="str">
        <f>(LEFT(A57,4)-INT((C57-1)/2))&amp;"-"&amp;RIGHT(LEFT(A57,4)-INT((C57-1)/2)+3,2)</f>
        <v>2025-28</v>
      </c>
      <c r="E57" s="2" t="s">
        <v>115</v>
      </c>
      <c r="F57" s="3" t="str">
        <f>INDEX('Curriculum Master'!$E$2:$E$57,MATCH(E57,'Curriculum Master'!$D$2:$D$57,0))</f>
        <v>Digital Marketing Fundamentals</v>
      </c>
      <c r="G57" s="3" t="str">
        <f>INDEX('Curriculum Master'!$F$2:$F$57,MATCH(E57,'Curriculum Master'!$D$2:$D$57,0))</f>
        <v>Marketing</v>
      </c>
      <c r="H57" s="3" t="str">
        <f>INDEX('Curriculum Master'!$N$2:$N$57,MATCH(E57,'Curriculum Master'!$D$2:$D$57,0))</f>
        <v>Elective</v>
      </c>
      <c r="I57" s="3" t="str">
        <f>INDEX('Curriculum Master'!$R$2:$R$57,MATCH(E57,'Curriculum Master'!$D$2:$D$57,0))</f>
        <v>F020</v>
      </c>
      <c r="J57" s="3" t="str">
        <f>INDEX('Faculty Master'!$B$2:$B$21,MATCH(I57,'Faculty Master'!$A$2:$A$21,0))</f>
        <v>Mr. Aditya Kapoor</v>
      </c>
      <c r="K57" s="2" t="s">
        <v>210</v>
      </c>
      <c r="L57" s="3">
        <f>COUNTIF('Faculty Utilization'!$E$2:$E$91,E57)</f>
        <v>1</v>
      </c>
      <c r="M57" s="3">
        <f>INT(COUNTIFS('Student Master'!$E$2:$E$121,D57,'Student Master'!$L$2:$L$121,F57)/L57)+IF(CODE(K57)-64&lt;=MOD(COUNTIFS('Student Master'!$E$2:$E$121,D57,'Student Master'!$L$2:$L$121,F57),L57),1,0)</f>
        <v>15</v>
      </c>
      <c r="N57" s="3">
        <f>INDEX('Curriculum Master'!$G$2:$G$57,MATCH(E57,'Curriculum Master'!$D$2:$D$57,0))</f>
        <v>2</v>
      </c>
      <c r="O57" s="3">
        <f>N57*SessionsPerCredit</f>
        <v>20</v>
      </c>
      <c r="P57" s="3">
        <f>MinutesPerSession</f>
        <v>75</v>
      </c>
      <c r="Q57" s="3">
        <f>O57*P57</f>
        <v>1500</v>
      </c>
      <c r="R57" s="3">
        <f>Q57/60</f>
        <v>25</v>
      </c>
      <c r="S57" s="3">
        <f>N57*FacultyCreditHoursPerCredit</f>
        <v>30</v>
      </c>
      <c r="T57" s="3" t="str">
        <f>IF(MOD(C57,2)=1,"Ongoing","Upcoming")</f>
        <v>Upcoming</v>
      </c>
    </row>
    <row r="58" spans="1:20">
      <c r="A58" s="3" t="str">
        <f>INDEX('Curriculum Master'!$A$2:$A$57,MATCH(E58,'Curriculum Master'!$D$2:$D$57,0))</f>
        <v>2026-27</v>
      </c>
      <c r="B58" s="3" t="str">
        <f>IF(MOD(C58,2)=1,"Odd (Jul-Nov "&amp;LEFT(A58,4)&amp;")","Even (Jan-Apr "&amp;(LEFT(A58,4)+1)&amp;")")</f>
        <v>Even (Jan-Apr 2027)</v>
      </c>
      <c r="C58" s="3">
        <f>INDEX('Curriculum Master'!$C$2:$C$57,MATCH(E58,'Curriculum Master'!$D$2:$D$57,0))</f>
        <v>4</v>
      </c>
      <c r="D58" s="3" t="str">
        <f>(LEFT(A58,4)-INT((C58-1)/2))&amp;"-"&amp;RIGHT(LEFT(A58,4)-INT((C58-1)/2)+3,2)</f>
        <v>2025-28</v>
      </c>
      <c r="E58" s="2" t="s">
        <v>119</v>
      </c>
      <c r="F58" s="3" t="str">
        <f>INDEX('Curriculum Master'!$E$2:$E$57,MATCH(E58,'Curriculum Master'!$D$2:$D$57,0))</f>
        <v>German Language II</v>
      </c>
      <c r="G58" s="3" t="str">
        <f>INDEX('Curriculum Master'!$F$2:$F$57,MATCH(E58,'Curriculum Master'!$D$2:$D$57,0))</f>
        <v>Social Science</v>
      </c>
      <c r="H58" s="3" t="str">
        <f>INDEX('Curriculum Master'!$N$2:$N$57,MATCH(E58,'Curriculum Master'!$D$2:$D$57,0))</f>
        <v>Elective</v>
      </c>
      <c r="I58" s="3" t="str">
        <f>INDEX('Curriculum Master'!$R$2:$R$57,MATCH(E58,'Curriculum Master'!$D$2:$D$57,0))</f>
        <v>F015</v>
      </c>
      <c r="J58" s="3" t="str">
        <f>INDEX('Faculty Master'!$B$2:$B$21,MATCH(I58,'Faculty Master'!$A$2:$A$21,0))</f>
        <v>Ms. Anna Fischer</v>
      </c>
      <c r="K58" s="2" t="s">
        <v>210</v>
      </c>
      <c r="L58" s="3">
        <f>COUNTIF('Faculty Utilization'!$E$2:$E$91,E58)</f>
        <v>1</v>
      </c>
      <c r="M58" s="3">
        <f>INT(COUNTIFS('Student Master'!$E$2:$E$121,D58,'Student Master'!$L$2:$L$121,F58)/L58)+IF(CODE(K58)-64&lt;=MOD(COUNTIFS('Student Master'!$E$2:$E$121,D58,'Student Master'!$L$2:$L$121,F58),L58),1,0)</f>
        <v>15</v>
      </c>
      <c r="N58" s="3">
        <f>INDEX('Curriculum Master'!$G$2:$G$57,MATCH(E58,'Curriculum Master'!$D$2:$D$57,0))</f>
        <v>2</v>
      </c>
      <c r="O58" s="3">
        <f>N58*SessionsPerCredit</f>
        <v>20</v>
      </c>
      <c r="P58" s="3">
        <f>MinutesPerSession</f>
        <v>75</v>
      </c>
      <c r="Q58" s="3">
        <f>O58*P58</f>
        <v>1500</v>
      </c>
      <c r="R58" s="3">
        <f>Q58/60</f>
        <v>25</v>
      </c>
      <c r="S58" s="3">
        <f>N58*FacultyCreditHoursPerCredit</f>
        <v>30</v>
      </c>
      <c r="T58" s="3" t="str">
        <f>IF(MOD(C58,2)=1,"Ongoing","Upcoming")</f>
        <v>Upcoming</v>
      </c>
    </row>
    <row r="59" spans="1:20">
      <c r="A59" s="3" t="str">
        <f>INDEX('Curriculum Master'!$A$2:$A$57,MATCH(E59,'Curriculum Master'!$D$2:$D$57,0))</f>
        <v>2026-27</v>
      </c>
      <c r="B59" s="3" t="str">
        <f>IF(MOD(C59,2)=1,"Odd (Jul-Nov "&amp;LEFT(A59,4)&amp;")","Even (Jan-Apr "&amp;(LEFT(A59,4)+1)&amp;")")</f>
        <v>Even (Jan-Apr 2027)</v>
      </c>
      <c r="C59" s="3">
        <f>INDEX('Curriculum Master'!$C$2:$C$57,MATCH(E59,'Curriculum Master'!$D$2:$D$57,0))</f>
        <v>4</v>
      </c>
      <c r="D59" s="3" t="str">
        <f>(LEFT(A59,4)-INT((C59-1)/2))&amp;"-"&amp;RIGHT(LEFT(A59,4)-INT((C59-1)/2)+3,2)</f>
        <v>2025-28</v>
      </c>
      <c r="E59" s="2" t="s">
        <v>121</v>
      </c>
      <c r="F59" s="3" t="str">
        <f>INDEX('Curriculum Master'!$E$2:$E$57,MATCH(E59,'Curriculum Master'!$D$2:$D$57,0))</f>
        <v>Behavioural Economics</v>
      </c>
      <c r="G59" s="3" t="str">
        <f>INDEX('Curriculum Master'!$F$2:$F$57,MATCH(E59,'Curriculum Master'!$D$2:$D$57,0))</f>
        <v>Economics</v>
      </c>
      <c r="H59" s="3" t="str">
        <f>INDEX('Curriculum Master'!$N$2:$N$57,MATCH(E59,'Curriculum Master'!$D$2:$D$57,0))</f>
        <v>Elective</v>
      </c>
      <c r="I59" s="3" t="str">
        <f>INDEX('Curriculum Master'!$R$2:$R$57,MATCH(E59,'Curriculum Master'!$D$2:$D$57,0))</f>
        <v>F016</v>
      </c>
      <c r="J59" s="3" t="str">
        <f>INDEX('Faculty Master'!$B$2:$B$21,MATCH(I59,'Faculty Master'!$A$2:$A$21,0))</f>
        <v>Dr. Imran Qureshi</v>
      </c>
      <c r="K59" s="2" t="s">
        <v>210</v>
      </c>
      <c r="L59" s="3">
        <f>COUNTIF('Faculty Utilization'!$E$2:$E$91,E59)</f>
        <v>1</v>
      </c>
      <c r="M59" s="3">
        <f>INT(COUNTIFS('Student Master'!$E$2:$E$121,D59,'Student Master'!$L$2:$L$121,F59)/L59)+IF(CODE(K59)-64&lt;=MOD(COUNTIFS('Student Master'!$E$2:$E$121,D59,'Student Master'!$L$2:$L$121,F59),L59),1,0)</f>
        <v>10</v>
      </c>
      <c r="N59" s="3">
        <f>INDEX('Curriculum Master'!$G$2:$G$57,MATCH(E59,'Curriculum Master'!$D$2:$D$57,0))</f>
        <v>2</v>
      </c>
      <c r="O59" s="3">
        <f>N59*SessionsPerCredit</f>
        <v>20</v>
      </c>
      <c r="P59" s="3">
        <f>MinutesPerSession</f>
        <v>75</v>
      </c>
      <c r="Q59" s="3">
        <f>O59*P59</f>
        <v>1500</v>
      </c>
      <c r="R59" s="3">
        <f>Q59/60</f>
        <v>25</v>
      </c>
      <c r="S59" s="3">
        <f>N59*FacultyCreditHoursPerCredit</f>
        <v>30</v>
      </c>
      <c r="T59" s="3" t="str">
        <f>IF(MOD(C59,2)=1,"Ongoing","Upcoming")</f>
        <v>Upcoming</v>
      </c>
    </row>
    <row r="60" spans="1:20">
      <c r="A60" s="3" t="str">
        <f>INDEX('Curriculum Master'!$A$2:$A$57,MATCH(E60,'Curriculum Master'!$D$2:$D$57,0))</f>
        <v>2026-27</v>
      </c>
      <c r="B60" s="3" t="str">
        <f>IF(MOD(C60,2)=1,"Odd (Jul-Nov "&amp;LEFT(A60,4)&amp;")","Even (Jan-Apr "&amp;(LEFT(A60,4)+1)&amp;")")</f>
        <v>Odd (Jul-Nov 2026)</v>
      </c>
      <c r="C60" s="3">
        <f>INDEX('Curriculum Master'!$C$2:$C$57,MATCH(E60,'Curriculum Master'!$D$2:$D$57,0))</f>
        <v>5</v>
      </c>
      <c r="D60" s="3" t="str">
        <f>(LEFT(A60,4)-INT((C60-1)/2))&amp;"-"&amp;RIGHT(LEFT(A60,4)-INT((C60-1)/2)+3,2)</f>
        <v>2024-27</v>
      </c>
      <c r="E60" s="2" t="s">
        <v>124</v>
      </c>
      <c r="F60" s="3" t="str">
        <f>INDEX('Curriculum Master'!$E$2:$E$57,MATCH(E60,'Curriculum Master'!$D$2:$D$57,0))</f>
        <v>Strategic Management</v>
      </c>
      <c r="G60" s="3" t="str">
        <f>INDEX('Curriculum Master'!$F$2:$F$57,MATCH(E60,'Curriculum Master'!$D$2:$D$57,0))</f>
        <v>Strategy</v>
      </c>
      <c r="H60" s="3" t="str">
        <f>INDEX('Curriculum Master'!$N$2:$N$57,MATCH(E60,'Curriculum Master'!$D$2:$D$57,0))</f>
        <v>Core</v>
      </c>
      <c r="I60" s="3" t="str">
        <f>INDEX('Curriculum Master'!$R$2:$R$57,MATCH(E60,'Curriculum Master'!$D$2:$D$57,0))</f>
        <v>F001</v>
      </c>
      <c r="J60" s="3" t="str">
        <f>INDEX('Faculty Master'!$B$2:$B$21,MATCH(I60,'Faculty Master'!$A$2:$A$21,0))</f>
        <v>Prof. (Dr.) Meera Raghavan</v>
      </c>
      <c r="K60" s="2" t="s">
        <v>210</v>
      </c>
      <c r="L60" s="3">
        <f>COUNTIF('Faculty Utilization'!$E$2:$E$91,E60)</f>
        <v>2</v>
      </c>
      <c r="M60" s="3">
        <f>COUNTIFS('Student Master'!$E$2:$E$121,D60,'Student Master'!$I$2:$I$121,K60)</f>
        <v>20</v>
      </c>
      <c r="N60" s="3">
        <f>INDEX('Curriculum Master'!$G$2:$G$57,MATCH(E60,'Curriculum Master'!$D$2:$D$57,0))</f>
        <v>4</v>
      </c>
      <c r="O60" s="3">
        <f>N60*SessionsPerCredit</f>
        <v>40</v>
      </c>
      <c r="P60" s="3">
        <f>MinutesPerSession</f>
        <v>75</v>
      </c>
      <c r="Q60" s="3">
        <f>O60*P60</f>
        <v>3000</v>
      </c>
      <c r="R60" s="3">
        <f>Q60/60</f>
        <v>50</v>
      </c>
      <c r="S60" s="3">
        <f>N60*FacultyCreditHoursPerCredit</f>
        <v>60</v>
      </c>
      <c r="T60" s="3" t="str">
        <f>IF(MOD(C60,2)=1,"Ongoing","Upcoming")</f>
        <v>Ongoing</v>
      </c>
    </row>
    <row r="61" spans="1:20">
      <c r="A61" s="3" t="str">
        <f>INDEX('Curriculum Master'!$A$2:$A$57,MATCH(E61,'Curriculum Master'!$D$2:$D$57,0))</f>
        <v>2026-27</v>
      </c>
      <c r="B61" s="3" t="str">
        <f>IF(MOD(C61,2)=1,"Odd (Jul-Nov "&amp;LEFT(A61,4)&amp;")","Even (Jan-Apr "&amp;(LEFT(A61,4)+1)&amp;")")</f>
        <v>Odd (Jul-Nov 2026)</v>
      </c>
      <c r="C61" s="3">
        <f>INDEX('Curriculum Master'!$C$2:$C$57,MATCH(E61,'Curriculum Master'!$D$2:$D$57,0))</f>
        <v>5</v>
      </c>
      <c r="D61" s="3" t="str">
        <f>(LEFT(A61,4)-INT((C61-1)/2))&amp;"-"&amp;RIGHT(LEFT(A61,4)-INT((C61-1)/2)+3,2)</f>
        <v>2024-27</v>
      </c>
      <c r="E61" s="2" t="s">
        <v>124</v>
      </c>
      <c r="F61" s="3" t="str">
        <f>INDEX('Curriculum Master'!$E$2:$E$57,MATCH(E61,'Curriculum Master'!$D$2:$D$57,0))</f>
        <v>Strategic Management</v>
      </c>
      <c r="G61" s="3" t="str">
        <f>INDEX('Curriculum Master'!$F$2:$F$57,MATCH(E61,'Curriculum Master'!$D$2:$D$57,0))</f>
        <v>Strategy</v>
      </c>
      <c r="H61" s="3" t="str">
        <f>INDEX('Curriculum Master'!$N$2:$N$57,MATCH(E61,'Curriculum Master'!$D$2:$D$57,0))</f>
        <v>Core</v>
      </c>
      <c r="I61" s="3" t="str">
        <f>INDEX('Curriculum Master'!$R$2:$R$57,MATCH(E61,'Curriculum Master'!$D$2:$D$57,0))</f>
        <v>F001</v>
      </c>
      <c r="J61" s="3" t="str">
        <f>INDEX('Faculty Master'!$B$2:$B$21,MATCH(I61,'Faculty Master'!$A$2:$A$21,0))</f>
        <v>Prof. (Dr.) Meera Raghavan</v>
      </c>
      <c r="K61" s="2" t="s">
        <v>408</v>
      </c>
      <c r="L61" s="3">
        <f>COUNTIF('Faculty Utilization'!$E$2:$E$91,E61)</f>
        <v>2</v>
      </c>
      <c r="M61" s="3">
        <f>COUNTIFS('Student Master'!$E$2:$E$121,D61,'Student Master'!$I$2:$I$121,K61)</f>
        <v>20</v>
      </c>
      <c r="N61" s="3">
        <f>INDEX('Curriculum Master'!$G$2:$G$57,MATCH(E61,'Curriculum Master'!$D$2:$D$57,0))</f>
        <v>4</v>
      </c>
      <c r="O61" s="3">
        <f>N61*SessionsPerCredit</f>
        <v>40</v>
      </c>
      <c r="P61" s="3">
        <f>MinutesPerSession</f>
        <v>75</v>
      </c>
      <c r="Q61" s="3">
        <f>O61*P61</f>
        <v>3000</v>
      </c>
      <c r="R61" s="3">
        <f>Q61/60</f>
        <v>50</v>
      </c>
      <c r="S61" s="3">
        <f>N61*FacultyCreditHoursPerCredit</f>
        <v>60</v>
      </c>
      <c r="T61" s="3" t="str">
        <f>IF(MOD(C61,2)=1,"Ongoing","Upcoming")</f>
        <v>Ongoing</v>
      </c>
    </row>
    <row r="62" spans="1:20">
      <c r="A62" s="3" t="str">
        <f>INDEX('Curriculum Master'!$A$2:$A$57,MATCH(E62,'Curriculum Master'!$D$2:$D$57,0))</f>
        <v>2026-27</v>
      </c>
      <c r="B62" s="3" t="str">
        <f>IF(MOD(C62,2)=1,"Odd (Jul-Nov "&amp;LEFT(A62,4)&amp;")","Even (Jan-Apr "&amp;(LEFT(A62,4)+1)&amp;")")</f>
        <v>Odd (Jul-Nov 2026)</v>
      </c>
      <c r="C62" s="3">
        <f>INDEX('Curriculum Master'!$C$2:$C$57,MATCH(E62,'Curriculum Master'!$D$2:$D$57,0))</f>
        <v>5</v>
      </c>
      <c r="D62" s="3" t="str">
        <f>(LEFT(A62,4)-INT((C62-1)/2))&amp;"-"&amp;RIGHT(LEFT(A62,4)-INT((C62-1)/2)+3,2)</f>
        <v>2024-27</v>
      </c>
      <c r="E62" s="2" t="s">
        <v>127</v>
      </c>
      <c r="F62" s="3" t="str">
        <f>INDEX('Curriculum Master'!$E$2:$E$57,MATCH(E62,'Curriculum Master'!$D$2:$D$57,0))</f>
        <v>Business Ethics &amp; Corporate Governance</v>
      </c>
      <c r="G62" s="3" t="str">
        <f>INDEX('Curriculum Master'!$F$2:$F$57,MATCH(E62,'Curriculum Master'!$D$2:$D$57,0))</f>
        <v>Social Science</v>
      </c>
      <c r="H62" s="3" t="str">
        <f>INDEX('Curriculum Master'!$N$2:$N$57,MATCH(E62,'Curriculum Master'!$D$2:$D$57,0))</f>
        <v>Core</v>
      </c>
      <c r="I62" s="3" t="str">
        <f>INDEX('Curriculum Master'!$R$2:$R$57,MATCH(E62,'Curriculum Master'!$D$2:$D$57,0))</f>
        <v>F019</v>
      </c>
      <c r="J62" s="3" t="str">
        <f>INDEX('Faculty Master'!$B$2:$B$21,MATCH(I62,'Faculty Master'!$A$2:$A$21,0))</f>
        <v>Dr. Nandini Das</v>
      </c>
      <c r="K62" s="2" t="s">
        <v>210</v>
      </c>
      <c r="L62" s="3">
        <f>COUNTIF('Faculty Utilization'!$E$2:$E$91,E62)</f>
        <v>2</v>
      </c>
      <c r="M62" s="3">
        <f>COUNTIFS('Student Master'!$E$2:$E$121,D62,'Student Master'!$I$2:$I$121,K62)</f>
        <v>20</v>
      </c>
      <c r="N62" s="3">
        <f>INDEX('Curriculum Master'!$G$2:$G$57,MATCH(E62,'Curriculum Master'!$D$2:$D$57,0))</f>
        <v>3</v>
      </c>
      <c r="O62" s="3">
        <f>N62*SessionsPerCredit</f>
        <v>30</v>
      </c>
      <c r="P62" s="3">
        <f>MinutesPerSession</f>
        <v>75</v>
      </c>
      <c r="Q62" s="3">
        <f>O62*P62</f>
        <v>2250</v>
      </c>
      <c r="R62" s="3">
        <f>Q62/60</f>
        <v>37.5</v>
      </c>
      <c r="S62" s="3">
        <f>N62*FacultyCreditHoursPerCredit</f>
        <v>45</v>
      </c>
      <c r="T62" s="3" t="str">
        <f>IF(MOD(C62,2)=1,"Ongoing","Upcoming")</f>
        <v>Ongoing</v>
      </c>
    </row>
    <row r="63" spans="1:20">
      <c r="A63" s="3" t="str">
        <f>INDEX('Curriculum Master'!$A$2:$A$57,MATCH(E63,'Curriculum Master'!$D$2:$D$57,0))</f>
        <v>2026-27</v>
      </c>
      <c r="B63" s="3" t="str">
        <f>IF(MOD(C63,2)=1,"Odd (Jul-Nov "&amp;LEFT(A63,4)&amp;")","Even (Jan-Apr "&amp;(LEFT(A63,4)+1)&amp;")")</f>
        <v>Odd (Jul-Nov 2026)</v>
      </c>
      <c r="C63" s="3">
        <f>INDEX('Curriculum Master'!$C$2:$C$57,MATCH(E63,'Curriculum Master'!$D$2:$D$57,0))</f>
        <v>5</v>
      </c>
      <c r="D63" s="3" t="str">
        <f>(LEFT(A63,4)-INT((C63-1)/2))&amp;"-"&amp;RIGHT(LEFT(A63,4)-INT((C63-1)/2)+3,2)</f>
        <v>2024-27</v>
      </c>
      <c r="E63" s="2" t="s">
        <v>127</v>
      </c>
      <c r="F63" s="3" t="str">
        <f>INDEX('Curriculum Master'!$E$2:$E$57,MATCH(E63,'Curriculum Master'!$D$2:$D$57,0))</f>
        <v>Business Ethics &amp; Corporate Governance</v>
      </c>
      <c r="G63" s="3" t="str">
        <f>INDEX('Curriculum Master'!$F$2:$F$57,MATCH(E63,'Curriculum Master'!$D$2:$D$57,0))</f>
        <v>Social Science</v>
      </c>
      <c r="H63" s="3" t="str">
        <f>INDEX('Curriculum Master'!$N$2:$N$57,MATCH(E63,'Curriculum Master'!$D$2:$D$57,0))</f>
        <v>Core</v>
      </c>
      <c r="I63" s="3" t="str">
        <f>INDEX('Curriculum Master'!$R$2:$R$57,MATCH(E63,'Curriculum Master'!$D$2:$D$57,0))</f>
        <v>F019</v>
      </c>
      <c r="J63" s="3" t="str">
        <f>INDEX('Faculty Master'!$B$2:$B$21,MATCH(I63,'Faculty Master'!$A$2:$A$21,0))</f>
        <v>Dr. Nandini Das</v>
      </c>
      <c r="K63" s="2" t="s">
        <v>408</v>
      </c>
      <c r="L63" s="3">
        <f>COUNTIF('Faculty Utilization'!$E$2:$E$91,E63)</f>
        <v>2</v>
      </c>
      <c r="M63" s="3">
        <f>COUNTIFS('Student Master'!$E$2:$E$121,D63,'Student Master'!$I$2:$I$121,K63)</f>
        <v>20</v>
      </c>
      <c r="N63" s="3">
        <f>INDEX('Curriculum Master'!$G$2:$G$57,MATCH(E63,'Curriculum Master'!$D$2:$D$57,0))</f>
        <v>3</v>
      </c>
      <c r="O63" s="3">
        <f>N63*SessionsPerCredit</f>
        <v>30</v>
      </c>
      <c r="P63" s="3">
        <f>MinutesPerSession</f>
        <v>75</v>
      </c>
      <c r="Q63" s="3">
        <f>O63*P63</f>
        <v>2250</v>
      </c>
      <c r="R63" s="3">
        <f>Q63/60</f>
        <v>37.5</v>
      </c>
      <c r="S63" s="3">
        <f>N63*FacultyCreditHoursPerCredit</f>
        <v>45</v>
      </c>
      <c r="T63" s="3" t="str">
        <f>IF(MOD(C63,2)=1,"Ongoing","Upcoming")</f>
        <v>Ongoing</v>
      </c>
    </row>
    <row r="64" spans="1:20">
      <c r="A64" s="3" t="str">
        <f>INDEX('Curriculum Master'!$A$2:$A$57,MATCH(E64,'Curriculum Master'!$D$2:$D$57,0))</f>
        <v>2026-27</v>
      </c>
      <c r="B64" s="3" t="str">
        <f>IF(MOD(C64,2)=1,"Odd (Jul-Nov "&amp;LEFT(A64,4)&amp;")","Even (Jan-Apr "&amp;(LEFT(A64,4)+1)&amp;")")</f>
        <v>Odd (Jul-Nov 2026)</v>
      </c>
      <c r="C64" s="3">
        <f>INDEX('Curriculum Master'!$C$2:$C$57,MATCH(E64,'Curriculum Master'!$D$2:$D$57,0))</f>
        <v>5</v>
      </c>
      <c r="D64" s="3" t="str">
        <f>(LEFT(A64,4)-INT((C64-1)/2))&amp;"-"&amp;RIGHT(LEFT(A64,4)-INT((C64-1)/2)+3,2)</f>
        <v>2024-27</v>
      </c>
      <c r="E64" s="2" t="s">
        <v>129</v>
      </c>
      <c r="F64" s="3" t="str">
        <f>INDEX('Curriculum Master'!$E$2:$E$57,MATCH(E64,'Curriculum Master'!$D$2:$D$57,0))</f>
        <v>Summer Internship Report &amp; Viva</v>
      </c>
      <c r="G64" s="3" t="str">
        <f>INDEX('Curriculum Master'!$F$2:$F$57,MATCH(E64,'Curriculum Master'!$D$2:$D$57,0))</f>
        <v>Strategy</v>
      </c>
      <c r="H64" s="3" t="str">
        <f>INDEX('Curriculum Master'!$N$2:$N$57,MATCH(E64,'Curriculum Master'!$D$2:$D$57,0))</f>
        <v>Core</v>
      </c>
      <c r="I64" s="3" t="str">
        <f>INDEX('Curriculum Master'!$R$2:$R$57,MATCH(E64,'Curriculum Master'!$D$2:$D$57,0))</f>
        <v>F012</v>
      </c>
      <c r="J64" s="3" t="str">
        <f>INDEX('Faculty Master'!$B$2:$B$21,MATCH(I64,'Faculty Master'!$A$2:$A$21,0))</f>
        <v>Prof. Ankit Shah</v>
      </c>
      <c r="K64" s="2" t="s">
        <v>210</v>
      </c>
      <c r="L64" s="3">
        <f>COUNTIF('Faculty Utilization'!$E$2:$E$91,E64)</f>
        <v>2</v>
      </c>
      <c r="M64" s="3">
        <f>COUNTIFS('Student Master'!$E$2:$E$121,D64,'Student Master'!$I$2:$I$121,K64)</f>
        <v>20</v>
      </c>
      <c r="N64" s="3">
        <f>INDEX('Curriculum Master'!$G$2:$G$57,MATCH(E64,'Curriculum Master'!$D$2:$D$57,0))</f>
        <v>4</v>
      </c>
      <c r="O64" s="3">
        <f>N64*SessionsPerCredit</f>
        <v>40</v>
      </c>
      <c r="P64" s="3">
        <f>MinutesPerSession</f>
        <v>75</v>
      </c>
      <c r="Q64" s="3">
        <f>O64*P64</f>
        <v>3000</v>
      </c>
      <c r="R64" s="3">
        <f>Q64/60</f>
        <v>50</v>
      </c>
      <c r="S64" s="3">
        <f>N64*FacultyCreditHoursPerCredit</f>
        <v>60</v>
      </c>
      <c r="T64" s="3" t="str">
        <f>IF(MOD(C64,2)=1,"Ongoing","Upcoming")</f>
        <v>Ongoing</v>
      </c>
    </row>
    <row r="65" spans="1:20">
      <c r="A65" s="3" t="str">
        <f>INDEX('Curriculum Master'!$A$2:$A$57,MATCH(E65,'Curriculum Master'!$D$2:$D$57,0))</f>
        <v>2026-27</v>
      </c>
      <c r="B65" s="3" t="str">
        <f>IF(MOD(C65,2)=1,"Odd (Jul-Nov "&amp;LEFT(A65,4)&amp;")","Even (Jan-Apr "&amp;(LEFT(A65,4)+1)&amp;")")</f>
        <v>Odd (Jul-Nov 2026)</v>
      </c>
      <c r="C65" s="3">
        <f>INDEX('Curriculum Master'!$C$2:$C$57,MATCH(E65,'Curriculum Master'!$D$2:$D$57,0))</f>
        <v>5</v>
      </c>
      <c r="D65" s="3" t="str">
        <f>(LEFT(A65,4)-INT((C65-1)/2))&amp;"-"&amp;RIGHT(LEFT(A65,4)-INT((C65-1)/2)+3,2)</f>
        <v>2024-27</v>
      </c>
      <c r="E65" s="2" t="s">
        <v>129</v>
      </c>
      <c r="F65" s="3" t="str">
        <f>INDEX('Curriculum Master'!$E$2:$E$57,MATCH(E65,'Curriculum Master'!$D$2:$D$57,0))</f>
        <v>Summer Internship Report &amp; Viva</v>
      </c>
      <c r="G65" s="3" t="str">
        <f>INDEX('Curriculum Master'!$F$2:$F$57,MATCH(E65,'Curriculum Master'!$D$2:$D$57,0))</f>
        <v>Strategy</v>
      </c>
      <c r="H65" s="3" t="str">
        <f>INDEX('Curriculum Master'!$N$2:$N$57,MATCH(E65,'Curriculum Master'!$D$2:$D$57,0))</f>
        <v>Core</v>
      </c>
      <c r="I65" s="3" t="str">
        <f>INDEX('Curriculum Master'!$R$2:$R$57,MATCH(E65,'Curriculum Master'!$D$2:$D$57,0))</f>
        <v>F012</v>
      </c>
      <c r="J65" s="3" t="str">
        <f>INDEX('Faculty Master'!$B$2:$B$21,MATCH(I65,'Faculty Master'!$A$2:$A$21,0))</f>
        <v>Prof. Ankit Shah</v>
      </c>
      <c r="K65" s="2" t="s">
        <v>408</v>
      </c>
      <c r="L65" s="3">
        <f>COUNTIF('Faculty Utilization'!$E$2:$E$91,E65)</f>
        <v>2</v>
      </c>
      <c r="M65" s="3">
        <f>COUNTIFS('Student Master'!$E$2:$E$121,D65,'Student Master'!$I$2:$I$121,K65)</f>
        <v>20</v>
      </c>
      <c r="N65" s="3">
        <f>INDEX('Curriculum Master'!$G$2:$G$57,MATCH(E65,'Curriculum Master'!$D$2:$D$57,0))</f>
        <v>4</v>
      </c>
      <c r="O65" s="3">
        <f>N65*SessionsPerCredit</f>
        <v>40</v>
      </c>
      <c r="P65" s="3">
        <f>MinutesPerSession</f>
        <v>75</v>
      </c>
      <c r="Q65" s="3">
        <f>O65*P65</f>
        <v>3000</v>
      </c>
      <c r="R65" s="3">
        <f>Q65/60</f>
        <v>50</v>
      </c>
      <c r="S65" s="3">
        <f>N65*FacultyCreditHoursPerCredit</f>
        <v>60</v>
      </c>
      <c r="T65" s="3" t="str">
        <f>IF(MOD(C65,2)=1,"Ongoing","Upcoming")</f>
        <v>Ongoing</v>
      </c>
    </row>
    <row r="66" spans="1:20">
      <c r="A66" s="3" t="str">
        <f>INDEX('Curriculum Master'!$A$2:$A$57,MATCH(E66,'Curriculum Master'!$D$2:$D$57,0))</f>
        <v>2026-27</v>
      </c>
      <c r="B66" s="3" t="str">
        <f>IF(MOD(C66,2)=1,"Odd (Jul-Nov "&amp;LEFT(A66,4)&amp;")","Even (Jan-Apr "&amp;(LEFT(A66,4)+1)&amp;")")</f>
        <v>Odd (Jul-Nov 2026)</v>
      </c>
      <c r="C66" s="3">
        <f>INDEX('Curriculum Master'!$C$2:$C$57,MATCH(E66,'Curriculum Master'!$D$2:$D$57,0))</f>
        <v>5</v>
      </c>
      <c r="D66" s="3" t="str">
        <f>(LEFT(A66,4)-INT((C66-1)/2))&amp;"-"&amp;RIGHT(LEFT(A66,4)-INT((C66-1)/2)+3,2)</f>
        <v>2024-27</v>
      </c>
      <c r="E66" s="2" t="s">
        <v>131</v>
      </c>
      <c r="F66" s="3" t="str">
        <f>INDEX('Curriculum Master'!$E$2:$E$57,MATCH(E66,'Curriculum Master'!$D$2:$D$57,0))</f>
        <v>Leadership Lab</v>
      </c>
      <c r="G66" s="3" t="str">
        <f>INDEX('Curriculum Master'!$F$2:$F$57,MATCH(E66,'Curriculum Master'!$D$2:$D$57,0))</f>
        <v>HR &amp; OB</v>
      </c>
      <c r="H66" s="3" t="str">
        <f>INDEX('Curriculum Master'!$N$2:$N$57,MATCH(E66,'Curriculum Master'!$D$2:$D$57,0))</f>
        <v>Core</v>
      </c>
      <c r="I66" s="3" t="str">
        <f>INDEX('Curriculum Master'!$R$2:$R$57,MATCH(E66,'Curriculum Master'!$D$2:$D$57,0))</f>
        <v>F017</v>
      </c>
      <c r="J66" s="3" t="str">
        <f>INDEX('Faculty Master'!$B$2:$B$21,MATCH(I66,'Faculty Master'!$A$2:$A$21,0))</f>
        <v>Dr. Pooja Iyer</v>
      </c>
      <c r="K66" s="2" t="s">
        <v>210</v>
      </c>
      <c r="L66" s="3">
        <f>COUNTIF('Faculty Utilization'!$E$2:$E$91,E66)</f>
        <v>2</v>
      </c>
      <c r="M66" s="3">
        <f>COUNTIFS('Student Master'!$E$2:$E$121,D66,'Student Master'!$I$2:$I$121,K66)</f>
        <v>20</v>
      </c>
      <c r="N66" s="3">
        <f>INDEX('Curriculum Master'!$G$2:$G$57,MATCH(E66,'Curriculum Master'!$D$2:$D$57,0))</f>
        <v>3</v>
      </c>
      <c r="O66" s="3">
        <f>N66*SessionsPerCredit</f>
        <v>30</v>
      </c>
      <c r="P66" s="3">
        <f>MinutesPerSession</f>
        <v>75</v>
      </c>
      <c r="Q66" s="3">
        <f>O66*P66</f>
        <v>2250</v>
      </c>
      <c r="R66" s="3">
        <f>Q66/60</f>
        <v>37.5</v>
      </c>
      <c r="S66" s="3">
        <f>N66*FacultyCreditHoursPerCredit</f>
        <v>45</v>
      </c>
      <c r="T66" s="3" t="str">
        <f>IF(MOD(C66,2)=1,"Ongoing","Upcoming")</f>
        <v>Ongoing</v>
      </c>
    </row>
    <row r="67" spans="1:20">
      <c r="A67" s="3" t="str">
        <f>INDEX('Curriculum Master'!$A$2:$A$57,MATCH(E67,'Curriculum Master'!$D$2:$D$57,0))</f>
        <v>2026-27</v>
      </c>
      <c r="B67" s="3" t="str">
        <f>IF(MOD(C67,2)=1,"Odd (Jul-Nov "&amp;LEFT(A67,4)&amp;")","Even (Jan-Apr "&amp;(LEFT(A67,4)+1)&amp;")")</f>
        <v>Odd (Jul-Nov 2026)</v>
      </c>
      <c r="C67" s="3">
        <f>INDEX('Curriculum Master'!$C$2:$C$57,MATCH(E67,'Curriculum Master'!$D$2:$D$57,0))</f>
        <v>5</v>
      </c>
      <c r="D67" s="3" t="str">
        <f>(LEFT(A67,4)-INT((C67-1)/2))&amp;"-"&amp;RIGHT(LEFT(A67,4)-INT((C67-1)/2)+3,2)</f>
        <v>2024-27</v>
      </c>
      <c r="E67" s="2" t="s">
        <v>131</v>
      </c>
      <c r="F67" s="3" t="str">
        <f>INDEX('Curriculum Master'!$E$2:$E$57,MATCH(E67,'Curriculum Master'!$D$2:$D$57,0))</f>
        <v>Leadership Lab</v>
      </c>
      <c r="G67" s="3" t="str">
        <f>INDEX('Curriculum Master'!$F$2:$F$57,MATCH(E67,'Curriculum Master'!$D$2:$D$57,0))</f>
        <v>HR &amp; OB</v>
      </c>
      <c r="H67" s="3" t="str">
        <f>INDEX('Curriculum Master'!$N$2:$N$57,MATCH(E67,'Curriculum Master'!$D$2:$D$57,0))</f>
        <v>Core</v>
      </c>
      <c r="I67" s="3" t="str">
        <f>INDEX('Curriculum Master'!$R$2:$R$57,MATCH(E67,'Curriculum Master'!$D$2:$D$57,0))</f>
        <v>F017</v>
      </c>
      <c r="J67" s="3" t="str">
        <f>INDEX('Faculty Master'!$B$2:$B$21,MATCH(I67,'Faculty Master'!$A$2:$A$21,0))</f>
        <v>Dr. Pooja Iyer</v>
      </c>
      <c r="K67" s="2" t="s">
        <v>408</v>
      </c>
      <c r="L67" s="3">
        <f>COUNTIF('Faculty Utilization'!$E$2:$E$91,E67)</f>
        <v>2</v>
      </c>
      <c r="M67" s="3">
        <f>COUNTIFS('Student Master'!$E$2:$E$121,D67,'Student Master'!$I$2:$I$121,K67)</f>
        <v>20</v>
      </c>
      <c r="N67" s="3">
        <f>INDEX('Curriculum Master'!$G$2:$G$57,MATCH(E67,'Curriculum Master'!$D$2:$D$57,0))</f>
        <v>3</v>
      </c>
      <c r="O67" s="3">
        <f>N67*SessionsPerCredit</f>
        <v>30</v>
      </c>
      <c r="P67" s="3">
        <f>MinutesPerSession</f>
        <v>75</v>
      </c>
      <c r="Q67" s="3">
        <f>O67*P67</f>
        <v>2250</v>
      </c>
      <c r="R67" s="3">
        <f>Q67/60</f>
        <v>37.5</v>
      </c>
      <c r="S67" s="3">
        <f>N67*FacultyCreditHoursPerCredit</f>
        <v>45</v>
      </c>
      <c r="T67" s="3" t="str">
        <f>IF(MOD(C67,2)=1,"Ongoing","Upcoming")</f>
        <v>Ongoing</v>
      </c>
    </row>
    <row r="68" spans="1:20">
      <c r="A68" s="3" t="str">
        <f>INDEX('Curriculum Master'!$A$2:$A$57,MATCH(E68,'Curriculum Master'!$D$2:$D$57,0))</f>
        <v>2026-27</v>
      </c>
      <c r="B68" s="3" t="str">
        <f>IF(MOD(C68,2)=1,"Odd (Jul-Nov "&amp;LEFT(A68,4)&amp;")","Even (Jan-Apr "&amp;(LEFT(A68,4)+1)&amp;")")</f>
        <v>Odd (Jul-Nov 2026)</v>
      </c>
      <c r="C68" s="3">
        <f>INDEX('Curriculum Master'!$C$2:$C$57,MATCH(E68,'Curriculum Master'!$D$2:$D$57,0))</f>
        <v>5</v>
      </c>
      <c r="D68" s="3" t="str">
        <f>(LEFT(A68,4)-INT((C68-1)/2))&amp;"-"&amp;RIGHT(LEFT(A68,4)-INT((C68-1)/2)+3,2)</f>
        <v>2024-27</v>
      </c>
      <c r="E68" s="2" t="s">
        <v>133</v>
      </c>
      <c r="F68" s="3" t="str">
        <f>INDEX('Curriculum Master'!$E$2:$E$57,MATCH(E68,'Curriculum Master'!$D$2:$D$57,0))</f>
        <v>Sales &amp; Distribution Management</v>
      </c>
      <c r="G68" s="3" t="str">
        <f>INDEX('Curriculum Master'!$F$2:$F$57,MATCH(E68,'Curriculum Master'!$D$2:$D$57,0))</f>
        <v>Marketing</v>
      </c>
      <c r="H68" s="3" t="str">
        <f>INDEX('Curriculum Master'!$N$2:$N$57,MATCH(E68,'Curriculum Master'!$D$2:$D$57,0))</f>
        <v>Elective</v>
      </c>
      <c r="I68" s="3" t="str">
        <f>INDEX('Curriculum Master'!$R$2:$R$57,MATCH(E68,'Curriculum Master'!$D$2:$D$57,0))</f>
        <v>F003</v>
      </c>
      <c r="J68" s="3" t="str">
        <f>INDEX('Faculty Master'!$B$2:$B$21,MATCH(I68,'Faculty Master'!$A$2:$A$21,0))</f>
        <v>Dr. Sunita Menon</v>
      </c>
      <c r="K68" s="2" t="s">
        <v>210</v>
      </c>
      <c r="L68" s="3">
        <f>COUNTIF('Faculty Utilization'!$E$2:$E$91,E68)</f>
        <v>1</v>
      </c>
      <c r="M68" s="3">
        <f>INT(COUNTIFS('Student Master'!$E$2:$E$121,D68,'Student Master'!$J$2:$J$121,INDEX('Curriculum Master'!$O$2:$O$57,MATCH(E68,'Curriculum Master'!$D$2:$D$57,0)))/L68)+IF(CODE(K68)-64&lt;=MOD(COUNTIFS('Student Master'!$E$2:$E$121,D68,'Student Master'!$J$2:$J$121,INDEX('Curriculum Master'!$O$2:$O$57,MATCH(E68,'Curriculum Master'!$D$2:$D$57,0))),L68),1,0)</f>
        <v>12</v>
      </c>
      <c r="N68" s="3">
        <f>INDEX('Curriculum Master'!$G$2:$G$57,MATCH(E68,'Curriculum Master'!$D$2:$D$57,0))</f>
        <v>4</v>
      </c>
      <c r="O68" s="3">
        <f>N68*SessionsPerCredit</f>
        <v>40</v>
      </c>
      <c r="P68" s="3">
        <f>MinutesPerSession</f>
        <v>75</v>
      </c>
      <c r="Q68" s="3">
        <f>O68*P68</f>
        <v>3000</v>
      </c>
      <c r="R68" s="3">
        <f>Q68/60</f>
        <v>50</v>
      </c>
      <c r="S68" s="3">
        <f>N68*FacultyCreditHoursPerCredit</f>
        <v>60</v>
      </c>
      <c r="T68" s="3" t="str">
        <f>IF(MOD(C68,2)=1,"Ongoing","Upcoming")</f>
        <v>Ongoing</v>
      </c>
    </row>
    <row r="69" spans="1:20">
      <c r="A69" s="3" t="str">
        <f>INDEX('Curriculum Master'!$A$2:$A$57,MATCH(E69,'Curriculum Master'!$D$2:$D$57,0))</f>
        <v>2026-27</v>
      </c>
      <c r="B69" s="3" t="str">
        <f>IF(MOD(C69,2)=1,"Odd (Jul-Nov "&amp;LEFT(A69,4)&amp;")","Even (Jan-Apr "&amp;(LEFT(A69,4)+1)&amp;")")</f>
        <v>Odd (Jul-Nov 2026)</v>
      </c>
      <c r="C69" s="3">
        <f>INDEX('Curriculum Master'!$C$2:$C$57,MATCH(E69,'Curriculum Master'!$D$2:$D$57,0))</f>
        <v>5</v>
      </c>
      <c r="D69" s="3" t="str">
        <f>(LEFT(A69,4)-INT((C69-1)/2))&amp;"-"&amp;RIGHT(LEFT(A69,4)-INT((C69-1)/2)+3,2)</f>
        <v>2024-27</v>
      </c>
      <c r="E69" s="2" t="s">
        <v>135</v>
      </c>
      <c r="F69" s="3" t="str">
        <f>INDEX('Curriculum Master'!$E$2:$E$57,MATCH(E69,'Curriculum Master'!$D$2:$D$57,0))</f>
        <v>Brand Management</v>
      </c>
      <c r="G69" s="3" t="str">
        <f>INDEX('Curriculum Master'!$F$2:$F$57,MATCH(E69,'Curriculum Master'!$D$2:$D$57,0))</f>
        <v>Marketing</v>
      </c>
      <c r="H69" s="3" t="str">
        <f>INDEX('Curriculum Master'!$N$2:$N$57,MATCH(E69,'Curriculum Master'!$D$2:$D$57,0))</f>
        <v>Elective</v>
      </c>
      <c r="I69" s="3" t="str">
        <f>INDEX('Curriculum Master'!$R$2:$R$57,MATCH(E69,'Curriculum Master'!$D$2:$D$57,0))</f>
        <v>F009</v>
      </c>
      <c r="J69" s="3" t="str">
        <f>INDEX('Faculty Master'!$B$2:$B$21,MATCH(I69,'Faculty Master'!$A$2:$A$21,0))</f>
        <v>Dr. Priya Hegde</v>
      </c>
      <c r="K69" s="2" t="s">
        <v>210</v>
      </c>
      <c r="L69" s="3">
        <f>COUNTIF('Faculty Utilization'!$E$2:$E$91,E69)</f>
        <v>1</v>
      </c>
      <c r="M69" s="3">
        <f>INT(COUNTIFS('Student Master'!$E$2:$E$121,D69,'Student Master'!$J$2:$J$121,INDEX('Curriculum Master'!$O$2:$O$57,MATCH(E69,'Curriculum Master'!$D$2:$D$57,0)))/L69)+IF(CODE(K69)-64&lt;=MOD(COUNTIFS('Student Master'!$E$2:$E$121,D69,'Student Master'!$J$2:$J$121,INDEX('Curriculum Master'!$O$2:$O$57,MATCH(E69,'Curriculum Master'!$D$2:$D$57,0))),L69),1,0)</f>
        <v>12</v>
      </c>
      <c r="N69" s="3">
        <f>INDEX('Curriculum Master'!$G$2:$G$57,MATCH(E69,'Curriculum Master'!$D$2:$D$57,0))</f>
        <v>4</v>
      </c>
      <c r="O69" s="3">
        <f>N69*SessionsPerCredit</f>
        <v>40</v>
      </c>
      <c r="P69" s="3">
        <f>MinutesPerSession</f>
        <v>75</v>
      </c>
      <c r="Q69" s="3">
        <f>O69*P69</f>
        <v>3000</v>
      </c>
      <c r="R69" s="3">
        <f>Q69/60</f>
        <v>50</v>
      </c>
      <c r="S69" s="3">
        <f>N69*FacultyCreditHoursPerCredit</f>
        <v>60</v>
      </c>
      <c r="T69" s="3" t="str">
        <f>IF(MOD(C69,2)=1,"Ongoing","Upcoming")</f>
        <v>Ongoing</v>
      </c>
    </row>
    <row r="70" spans="1:20">
      <c r="A70" s="3" t="str">
        <f>INDEX('Curriculum Master'!$A$2:$A$57,MATCH(E70,'Curriculum Master'!$D$2:$D$57,0))</f>
        <v>2026-27</v>
      </c>
      <c r="B70" s="3" t="str">
        <f>IF(MOD(C70,2)=1,"Odd (Jul-Nov "&amp;LEFT(A70,4)&amp;")","Even (Jan-Apr "&amp;(LEFT(A70,4)+1)&amp;")")</f>
        <v>Odd (Jul-Nov 2026)</v>
      </c>
      <c r="C70" s="3">
        <f>INDEX('Curriculum Master'!$C$2:$C$57,MATCH(E70,'Curriculum Master'!$D$2:$D$57,0))</f>
        <v>5</v>
      </c>
      <c r="D70" s="3" t="str">
        <f>(LEFT(A70,4)-INT((C70-1)/2))&amp;"-"&amp;RIGHT(LEFT(A70,4)-INT((C70-1)/2)+3,2)</f>
        <v>2024-27</v>
      </c>
      <c r="E70" s="2" t="s">
        <v>137</v>
      </c>
      <c r="F70" s="3" t="str">
        <f>INDEX('Curriculum Master'!$E$2:$E$57,MATCH(E70,'Curriculum Master'!$D$2:$D$57,0))</f>
        <v>Investment Analysis &amp; Portfolio Management</v>
      </c>
      <c r="G70" s="3" t="str">
        <f>INDEX('Curriculum Master'!$F$2:$F$57,MATCH(E70,'Curriculum Master'!$D$2:$D$57,0))</f>
        <v>Finance &amp; Accounting</v>
      </c>
      <c r="H70" s="3" t="str">
        <f>INDEX('Curriculum Master'!$N$2:$N$57,MATCH(E70,'Curriculum Master'!$D$2:$D$57,0))</f>
        <v>Elective</v>
      </c>
      <c r="I70" s="3" t="str">
        <f>INDEX('Curriculum Master'!$R$2:$R$57,MATCH(E70,'Curriculum Master'!$D$2:$D$57,0))</f>
        <v>F002</v>
      </c>
      <c r="J70" s="3" t="str">
        <f>INDEX('Faculty Master'!$B$2:$B$21,MATCH(I70,'Faculty Master'!$A$2:$A$21,0))</f>
        <v>Dr. Arvind Kulkarni</v>
      </c>
      <c r="K70" s="2" t="s">
        <v>210</v>
      </c>
      <c r="L70" s="3">
        <f>COUNTIF('Faculty Utilization'!$E$2:$E$91,E70)</f>
        <v>1</v>
      </c>
      <c r="M70" s="3">
        <f>INT(COUNTIFS('Student Master'!$E$2:$E$121,D70,'Student Master'!$J$2:$J$121,INDEX('Curriculum Master'!$O$2:$O$57,MATCH(E70,'Curriculum Master'!$D$2:$D$57,0)))/L70)+IF(CODE(K70)-64&lt;=MOD(COUNTIFS('Student Master'!$E$2:$E$121,D70,'Student Master'!$J$2:$J$121,INDEX('Curriculum Master'!$O$2:$O$57,MATCH(E70,'Curriculum Master'!$D$2:$D$57,0))),L70),1,0)</f>
        <v>12</v>
      </c>
      <c r="N70" s="3">
        <f>INDEX('Curriculum Master'!$G$2:$G$57,MATCH(E70,'Curriculum Master'!$D$2:$D$57,0))</f>
        <v>4</v>
      </c>
      <c r="O70" s="3">
        <f>N70*SessionsPerCredit</f>
        <v>40</v>
      </c>
      <c r="P70" s="3">
        <f>MinutesPerSession</f>
        <v>75</v>
      </c>
      <c r="Q70" s="3">
        <f>O70*P70</f>
        <v>3000</v>
      </c>
      <c r="R70" s="3">
        <f>Q70/60</f>
        <v>50</v>
      </c>
      <c r="S70" s="3">
        <f>N70*FacultyCreditHoursPerCredit</f>
        <v>60</v>
      </c>
      <c r="T70" s="3" t="str">
        <f>IF(MOD(C70,2)=1,"Ongoing","Upcoming")</f>
        <v>Ongoing</v>
      </c>
    </row>
    <row r="71" spans="1:20">
      <c r="A71" s="3" t="str">
        <f>INDEX('Curriculum Master'!$A$2:$A$57,MATCH(E71,'Curriculum Master'!$D$2:$D$57,0))</f>
        <v>2026-27</v>
      </c>
      <c r="B71" s="3" t="str">
        <f>IF(MOD(C71,2)=1,"Odd (Jul-Nov "&amp;LEFT(A71,4)&amp;")","Even (Jan-Apr "&amp;(LEFT(A71,4)+1)&amp;")")</f>
        <v>Odd (Jul-Nov 2026)</v>
      </c>
      <c r="C71" s="3">
        <f>INDEX('Curriculum Master'!$C$2:$C$57,MATCH(E71,'Curriculum Master'!$D$2:$D$57,0))</f>
        <v>5</v>
      </c>
      <c r="D71" s="3" t="str">
        <f>(LEFT(A71,4)-INT((C71-1)/2))&amp;"-"&amp;RIGHT(LEFT(A71,4)-INT((C71-1)/2)+3,2)</f>
        <v>2024-27</v>
      </c>
      <c r="E71" s="2" t="s">
        <v>140</v>
      </c>
      <c r="F71" s="3" t="str">
        <f>INDEX('Curriculum Master'!$E$2:$E$57,MATCH(E71,'Curriculum Master'!$D$2:$D$57,0))</f>
        <v>Financial Markets &amp; Services</v>
      </c>
      <c r="G71" s="3" t="str">
        <f>INDEX('Curriculum Master'!$F$2:$F$57,MATCH(E71,'Curriculum Master'!$D$2:$D$57,0))</f>
        <v>Finance &amp; Accounting</v>
      </c>
      <c r="H71" s="3" t="str">
        <f>INDEX('Curriculum Master'!$N$2:$N$57,MATCH(E71,'Curriculum Master'!$D$2:$D$57,0))</f>
        <v>Elective</v>
      </c>
      <c r="I71" s="3" t="str">
        <f>INDEX('Curriculum Master'!$R$2:$R$57,MATCH(E71,'Curriculum Master'!$D$2:$D$57,0))</f>
        <v>F007</v>
      </c>
      <c r="J71" s="3" t="str">
        <f>INDEX('Faculty Master'!$B$2:$B$21,MATCH(I71,'Faculty Master'!$A$2:$A$21,0))</f>
        <v>Dr. Neha Agarwal</v>
      </c>
      <c r="K71" s="2" t="s">
        <v>210</v>
      </c>
      <c r="L71" s="3">
        <f>COUNTIF('Faculty Utilization'!$E$2:$E$91,E71)</f>
        <v>1</v>
      </c>
      <c r="M71" s="3">
        <f>INT(COUNTIFS('Student Master'!$E$2:$E$121,D71,'Student Master'!$J$2:$J$121,INDEX('Curriculum Master'!$O$2:$O$57,MATCH(E71,'Curriculum Master'!$D$2:$D$57,0)))/L71)+IF(CODE(K71)-64&lt;=MOD(COUNTIFS('Student Master'!$E$2:$E$121,D71,'Student Master'!$J$2:$J$121,INDEX('Curriculum Master'!$O$2:$O$57,MATCH(E71,'Curriculum Master'!$D$2:$D$57,0))),L71),1,0)</f>
        <v>12</v>
      </c>
      <c r="N71" s="3">
        <f>INDEX('Curriculum Master'!$G$2:$G$57,MATCH(E71,'Curriculum Master'!$D$2:$D$57,0))</f>
        <v>4</v>
      </c>
      <c r="O71" s="3">
        <f>N71*SessionsPerCredit</f>
        <v>40</v>
      </c>
      <c r="P71" s="3">
        <f>MinutesPerSession</f>
        <v>75</v>
      </c>
      <c r="Q71" s="3">
        <f>O71*P71</f>
        <v>3000</v>
      </c>
      <c r="R71" s="3">
        <f>Q71/60</f>
        <v>50</v>
      </c>
      <c r="S71" s="3">
        <f>N71*FacultyCreditHoursPerCredit</f>
        <v>60</v>
      </c>
      <c r="T71" s="3" t="str">
        <f>IF(MOD(C71,2)=1,"Ongoing","Upcoming")</f>
        <v>Ongoing</v>
      </c>
    </row>
    <row r="72" spans="1:20">
      <c r="A72" s="3" t="str">
        <f>INDEX('Curriculum Master'!$A$2:$A$57,MATCH(E72,'Curriculum Master'!$D$2:$D$57,0))</f>
        <v>2026-27</v>
      </c>
      <c r="B72" s="3" t="str">
        <f>IF(MOD(C72,2)=1,"Odd (Jul-Nov "&amp;LEFT(A72,4)&amp;")","Even (Jan-Apr "&amp;(LEFT(A72,4)+1)&amp;")")</f>
        <v>Odd (Jul-Nov 2026)</v>
      </c>
      <c r="C72" s="3">
        <f>INDEX('Curriculum Master'!$C$2:$C$57,MATCH(E72,'Curriculum Master'!$D$2:$D$57,0))</f>
        <v>5</v>
      </c>
      <c r="D72" s="3" t="str">
        <f>(LEFT(A72,4)-INT((C72-1)/2))&amp;"-"&amp;RIGHT(LEFT(A72,4)-INT((C72-1)/2)+3,2)</f>
        <v>2024-27</v>
      </c>
      <c r="E72" s="2" t="s">
        <v>142</v>
      </c>
      <c r="F72" s="3" t="str">
        <f>INDEX('Curriculum Master'!$E$2:$E$57,MATCH(E72,'Curriculum Master'!$D$2:$D$57,0))</f>
        <v>Talent Acquisition &amp; Management</v>
      </c>
      <c r="G72" s="3" t="str">
        <f>INDEX('Curriculum Master'!$F$2:$F$57,MATCH(E72,'Curriculum Master'!$D$2:$D$57,0))</f>
        <v>HR &amp; OB</v>
      </c>
      <c r="H72" s="3" t="str">
        <f>INDEX('Curriculum Master'!$N$2:$N$57,MATCH(E72,'Curriculum Master'!$D$2:$D$57,0))</f>
        <v>Elective</v>
      </c>
      <c r="I72" s="3" t="str">
        <f>INDEX('Curriculum Master'!$R$2:$R$57,MATCH(E72,'Curriculum Master'!$D$2:$D$57,0))</f>
        <v>F005</v>
      </c>
      <c r="J72" s="3" t="str">
        <f>INDEX('Faculty Master'!$B$2:$B$21,MATCH(I72,'Faculty Master'!$A$2:$A$21,0))</f>
        <v>Dr. Farah Siddiqui</v>
      </c>
      <c r="K72" s="2" t="s">
        <v>210</v>
      </c>
      <c r="L72" s="3">
        <f>COUNTIF('Faculty Utilization'!$E$2:$E$91,E72)</f>
        <v>1</v>
      </c>
      <c r="M72" s="3">
        <f>INT(COUNTIFS('Student Master'!$E$2:$E$121,D72,'Student Master'!$J$2:$J$121,INDEX('Curriculum Master'!$O$2:$O$57,MATCH(E72,'Curriculum Master'!$D$2:$D$57,0)))/L72)+IF(CODE(K72)-64&lt;=MOD(COUNTIFS('Student Master'!$E$2:$E$121,D72,'Student Master'!$J$2:$J$121,INDEX('Curriculum Master'!$O$2:$O$57,MATCH(E72,'Curriculum Master'!$D$2:$D$57,0))),L72),1,0)</f>
        <v>6</v>
      </c>
      <c r="N72" s="3">
        <f>INDEX('Curriculum Master'!$G$2:$G$57,MATCH(E72,'Curriculum Master'!$D$2:$D$57,0))</f>
        <v>4</v>
      </c>
      <c r="O72" s="3">
        <f>N72*SessionsPerCredit</f>
        <v>40</v>
      </c>
      <c r="P72" s="3">
        <f>MinutesPerSession</f>
        <v>75</v>
      </c>
      <c r="Q72" s="3">
        <f>O72*P72</f>
        <v>3000</v>
      </c>
      <c r="R72" s="3">
        <f>Q72/60</f>
        <v>50</v>
      </c>
      <c r="S72" s="3">
        <f>N72*FacultyCreditHoursPerCredit</f>
        <v>60</v>
      </c>
      <c r="T72" s="3" t="str">
        <f>IF(MOD(C72,2)=1,"Ongoing","Upcoming")</f>
        <v>Ongoing</v>
      </c>
    </row>
    <row r="73" spans="1:20">
      <c r="A73" s="3" t="str">
        <f>INDEX('Curriculum Master'!$A$2:$A$57,MATCH(E73,'Curriculum Master'!$D$2:$D$57,0))</f>
        <v>2026-27</v>
      </c>
      <c r="B73" s="3" t="str">
        <f>IF(MOD(C73,2)=1,"Odd (Jul-Nov "&amp;LEFT(A73,4)&amp;")","Even (Jan-Apr "&amp;(LEFT(A73,4)+1)&amp;")")</f>
        <v>Odd (Jul-Nov 2026)</v>
      </c>
      <c r="C73" s="3">
        <f>INDEX('Curriculum Master'!$C$2:$C$57,MATCH(E73,'Curriculum Master'!$D$2:$D$57,0))</f>
        <v>5</v>
      </c>
      <c r="D73" s="3" t="str">
        <f>(LEFT(A73,4)-INT((C73-1)/2))&amp;"-"&amp;RIGHT(LEFT(A73,4)-INT((C73-1)/2)+3,2)</f>
        <v>2024-27</v>
      </c>
      <c r="E73" s="2" t="s">
        <v>145</v>
      </c>
      <c r="F73" s="3" t="str">
        <f>INDEX('Curriculum Master'!$E$2:$E$57,MATCH(E73,'Curriculum Master'!$D$2:$D$57,0))</f>
        <v>Compensation &amp; Reward Management</v>
      </c>
      <c r="G73" s="3" t="str">
        <f>INDEX('Curriculum Master'!$F$2:$F$57,MATCH(E73,'Curriculum Master'!$D$2:$D$57,0))</f>
        <v>HR &amp; OB</v>
      </c>
      <c r="H73" s="3" t="str">
        <f>INDEX('Curriculum Master'!$N$2:$N$57,MATCH(E73,'Curriculum Master'!$D$2:$D$57,0))</f>
        <v>Elective</v>
      </c>
      <c r="I73" s="3" t="str">
        <f>INDEX('Curriculum Master'!$R$2:$R$57,MATCH(E73,'Curriculum Master'!$D$2:$D$57,0))</f>
        <v>F017</v>
      </c>
      <c r="J73" s="3" t="str">
        <f>INDEX('Faculty Master'!$B$2:$B$21,MATCH(I73,'Faculty Master'!$A$2:$A$21,0))</f>
        <v>Dr. Pooja Iyer</v>
      </c>
      <c r="K73" s="2" t="s">
        <v>210</v>
      </c>
      <c r="L73" s="3">
        <f>COUNTIF('Faculty Utilization'!$E$2:$E$91,E73)</f>
        <v>1</v>
      </c>
      <c r="M73" s="3">
        <f>INT(COUNTIFS('Student Master'!$E$2:$E$121,D73,'Student Master'!$J$2:$J$121,INDEX('Curriculum Master'!$O$2:$O$57,MATCH(E73,'Curriculum Master'!$D$2:$D$57,0)))/L73)+IF(CODE(K73)-64&lt;=MOD(COUNTIFS('Student Master'!$E$2:$E$121,D73,'Student Master'!$J$2:$J$121,INDEX('Curriculum Master'!$O$2:$O$57,MATCH(E73,'Curriculum Master'!$D$2:$D$57,0))),L73),1,0)</f>
        <v>6</v>
      </c>
      <c r="N73" s="3">
        <f>INDEX('Curriculum Master'!$G$2:$G$57,MATCH(E73,'Curriculum Master'!$D$2:$D$57,0))</f>
        <v>4</v>
      </c>
      <c r="O73" s="3">
        <f>N73*SessionsPerCredit</f>
        <v>40</v>
      </c>
      <c r="P73" s="3">
        <f>MinutesPerSession</f>
        <v>75</v>
      </c>
      <c r="Q73" s="3">
        <f>O73*P73</f>
        <v>3000</v>
      </c>
      <c r="R73" s="3">
        <f>Q73/60</f>
        <v>50</v>
      </c>
      <c r="S73" s="3">
        <f>N73*FacultyCreditHoursPerCredit</f>
        <v>60</v>
      </c>
      <c r="T73" s="3" t="str">
        <f>IF(MOD(C73,2)=1,"Ongoing","Upcoming")</f>
        <v>Ongoing</v>
      </c>
    </row>
    <row r="74" spans="1:20">
      <c r="A74" s="3" t="str">
        <f>INDEX('Curriculum Master'!$A$2:$A$57,MATCH(E74,'Curriculum Master'!$D$2:$D$57,0))</f>
        <v>2026-27</v>
      </c>
      <c r="B74" s="3" t="str">
        <f>IF(MOD(C74,2)=1,"Odd (Jul-Nov "&amp;LEFT(A74,4)&amp;")","Even (Jan-Apr "&amp;(LEFT(A74,4)+1)&amp;")")</f>
        <v>Odd (Jul-Nov 2026)</v>
      </c>
      <c r="C74" s="3">
        <f>INDEX('Curriculum Master'!$C$2:$C$57,MATCH(E74,'Curriculum Master'!$D$2:$D$57,0))</f>
        <v>5</v>
      </c>
      <c r="D74" s="3" t="str">
        <f>(LEFT(A74,4)-INT((C74-1)/2))&amp;"-"&amp;RIGHT(LEFT(A74,4)-INT((C74-1)/2)+3,2)</f>
        <v>2024-27</v>
      </c>
      <c r="E74" s="2" t="s">
        <v>147</v>
      </c>
      <c r="F74" s="3" t="str">
        <f>INDEX('Curriculum Master'!$E$2:$E$57,MATCH(E74,'Curriculum Master'!$D$2:$D$57,0))</f>
        <v>Data Visualisation &amp; Storytelling</v>
      </c>
      <c r="G74" s="3" t="str">
        <f>INDEX('Curriculum Master'!$F$2:$F$57,MATCH(E74,'Curriculum Master'!$D$2:$D$57,0))</f>
        <v>Analytics</v>
      </c>
      <c r="H74" s="3" t="str">
        <f>INDEX('Curriculum Master'!$N$2:$N$57,MATCH(E74,'Curriculum Master'!$D$2:$D$57,0))</f>
        <v>Elective</v>
      </c>
      <c r="I74" s="3" t="str">
        <f>INDEX('Curriculum Master'!$R$2:$R$57,MATCH(E74,'Curriculum Master'!$D$2:$D$57,0))</f>
        <v>F020</v>
      </c>
      <c r="J74" s="3" t="str">
        <f>INDEX('Faculty Master'!$B$2:$B$21,MATCH(I74,'Faculty Master'!$A$2:$A$21,0))</f>
        <v>Mr. Aditya Kapoor</v>
      </c>
      <c r="K74" s="2" t="s">
        <v>210</v>
      </c>
      <c r="L74" s="3">
        <f>COUNTIF('Faculty Utilization'!$E$2:$E$91,E74)</f>
        <v>1</v>
      </c>
      <c r="M74" s="3">
        <f>INT(COUNTIFS('Student Master'!$E$2:$E$121,D74,'Student Master'!$J$2:$J$121,INDEX('Curriculum Master'!$O$2:$O$57,MATCH(E74,'Curriculum Master'!$D$2:$D$57,0)))/L74)+IF(CODE(K74)-64&lt;=MOD(COUNTIFS('Student Master'!$E$2:$E$121,D74,'Student Master'!$J$2:$J$121,INDEX('Curriculum Master'!$O$2:$O$57,MATCH(E74,'Curriculum Master'!$D$2:$D$57,0))),L74),1,0)</f>
        <v>10</v>
      </c>
      <c r="N74" s="3">
        <f>INDEX('Curriculum Master'!$G$2:$G$57,MATCH(E74,'Curriculum Master'!$D$2:$D$57,0))</f>
        <v>4</v>
      </c>
      <c r="O74" s="3">
        <f>N74*SessionsPerCredit</f>
        <v>40</v>
      </c>
      <c r="P74" s="3">
        <f>MinutesPerSession</f>
        <v>75</v>
      </c>
      <c r="Q74" s="3">
        <f>O74*P74</f>
        <v>3000</v>
      </c>
      <c r="R74" s="3">
        <f>Q74/60</f>
        <v>50</v>
      </c>
      <c r="S74" s="3">
        <f>N74*FacultyCreditHoursPerCredit</f>
        <v>60</v>
      </c>
      <c r="T74" s="3" t="str">
        <f>IF(MOD(C74,2)=1,"Ongoing","Upcoming")</f>
        <v>Ongoing</v>
      </c>
    </row>
    <row r="75" spans="1:20">
      <c r="A75" s="3" t="str">
        <f>INDEX('Curriculum Master'!$A$2:$A$57,MATCH(E75,'Curriculum Master'!$D$2:$D$57,0))</f>
        <v>2026-27</v>
      </c>
      <c r="B75" s="3" t="str">
        <f>IF(MOD(C75,2)=1,"Odd (Jul-Nov "&amp;LEFT(A75,4)&amp;")","Even (Jan-Apr "&amp;(LEFT(A75,4)+1)&amp;")")</f>
        <v>Odd (Jul-Nov 2026)</v>
      </c>
      <c r="C75" s="3">
        <f>INDEX('Curriculum Master'!$C$2:$C$57,MATCH(E75,'Curriculum Master'!$D$2:$D$57,0))</f>
        <v>5</v>
      </c>
      <c r="D75" s="3" t="str">
        <f>(LEFT(A75,4)-INT((C75-1)/2))&amp;"-"&amp;RIGHT(LEFT(A75,4)-INT((C75-1)/2)+3,2)</f>
        <v>2024-27</v>
      </c>
      <c r="E75" s="2" t="s">
        <v>150</v>
      </c>
      <c r="F75" s="3" t="str">
        <f>INDEX('Curriculum Master'!$E$2:$E$57,MATCH(E75,'Curriculum Master'!$D$2:$D$57,0))</f>
        <v>Predictive Analytics for Business</v>
      </c>
      <c r="G75" s="3" t="str">
        <f>INDEX('Curriculum Master'!$F$2:$F$57,MATCH(E75,'Curriculum Master'!$D$2:$D$57,0))</f>
        <v>Analytics</v>
      </c>
      <c r="H75" s="3" t="str">
        <f>INDEX('Curriculum Master'!$N$2:$N$57,MATCH(E75,'Curriculum Master'!$D$2:$D$57,0))</f>
        <v>Elective</v>
      </c>
      <c r="I75" s="3" t="str">
        <f>INDEX('Curriculum Master'!$R$2:$R$57,MATCH(E75,'Curriculum Master'!$D$2:$D$57,0))</f>
        <v>F006</v>
      </c>
      <c r="J75" s="3" t="str">
        <f>INDEX('Faculty Master'!$B$2:$B$21,MATCH(I75,'Faculty Master'!$A$2:$A$21,0))</f>
        <v>Prof. Karthik Subramanian</v>
      </c>
      <c r="K75" s="2" t="s">
        <v>210</v>
      </c>
      <c r="L75" s="3">
        <f>COUNTIF('Faculty Utilization'!$E$2:$E$91,E75)</f>
        <v>1</v>
      </c>
      <c r="M75" s="3">
        <f>INT(COUNTIFS('Student Master'!$E$2:$E$121,D75,'Student Master'!$J$2:$J$121,INDEX('Curriculum Master'!$O$2:$O$57,MATCH(E75,'Curriculum Master'!$D$2:$D$57,0)))/L75)+IF(CODE(K75)-64&lt;=MOD(COUNTIFS('Student Master'!$E$2:$E$121,D75,'Student Master'!$J$2:$J$121,INDEX('Curriculum Master'!$O$2:$O$57,MATCH(E75,'Curriculum Master'!$D$2:$D$57,0))),L75),1,0)</f>
        <v>10</v>
      </c>
      <c r="N75" s="3">
        <f>INDEX('Curriculum Master'!$G$2:$G$57,MATCH(E75,'Curriculum Master'!$D$2:$D$57,0))</f>
        <v>4</v>
      </c>
      <c r="O75" s="3">
        <f>N75*SessionsPerCredit</f>
        <v>40</v>
      </c>
      <c r="P75" s="3">
        <f>MinutesPerSession</f>
        <v>75</v>
      </c>
      <c r="Q75" s="3">
        <f>O75*P75</f>
        <v>3000</v>
      </c>
      <c r="R75" s="3">
        <f>Q75/60</f>
        <v>50</v>
      </c>
      <c r="S75" s="3">
        <f>N75*FacultyCreditHoursPerCredit</f>
        <v>60</v>
      </c>
      <c r="T75" s="3" t="str">
        <f>IF(MOD(C75,2)=1,"Ongoing","Upcoming")</f>
        <v>Ongoing</v>
      </c>
    </row>
    <row r="76" spans="1:20">
      <c r="A76" s="3" t="str">
        <f>INDEX('Curriculum Master'!$A$2:$A$57,MATCH(E76,'Curriculum Master'!$D$2:$D$57,0))</f>
        <v>2026-27</v>
      </c>
      <c r="B76" s="3" t="str">
        <f>IF(MOD(C76,2)=1,"Odd (Jul-Nov "&amp;LEFT(A76,4)&amp;")","Even (Jan-Apr "&amp;(LEFT(A76,4)+1)&amp;")")</f>
        <v>Even (Jan-Apr 2027)</v>
      </c>
      <c r="C76" s="3">
        <f>INDEX('Curriculum Master'!$C$2:$C$57,MATCH(E76,'Curriculum Master'!$D$2:$D$57,0))</f>
        <v>6</v>
      </c>
      <c r="D76" s="3" t="str">
        <f>(LEFT(A76,4)-INT((C76-1)/2))&amp;"-"&amp;RIGHT(LEFT(A76,4)-INT((C76-1)/2)+3,2)</f>
        <v>2024-27</v>
      </c>
      <c r="E76" s="2" t="s">
        <v>152</v>
      </c>
      <c r="F76" s="3" t="str">
        <f>INDEX('Curriculum Master'!$E$2:$E$57,MATCH(E76,'Curriculum Master'!$D$2:$D$57,0))</f>
        <v>International Business</v>
      </c>
      <c r="G76" s="3" t="str">
        <f>INDEX('Curriculum Master'!$F$2:$F$57,MATCH(E76,'Curriculum Master'!$D$2:$D$57,0))</f>
        <v>Strategy</v>
      </c>
      <c r="H76" s="3" t="str">
        <f>INDEX('Curriculum Master'!$N$2:$N$57,MATCH(E76,'Curriculum Master'!$D$2:$D$57,0))</f>
        <v>Core</v>
      </c>
      <c r="I76" s="3" t="str">
        <f>INDEX('Curriculum Master'!$R$2:$R$57,MATCH(E76,'Curriculum Master'!$D$2:$D$57,0))</f>
        <v>F018</v>
      </c>
      <c r="J76" s="3" t="str">
        <f>INDEX('Faculty Master'!$B$2:$B$21,MATCH(I76,'Faculty Master'!$A$2:$A$21,0))</f>
        <v>Prof. Vikram Rathore</v>
      </c>
      <c r="K76" s="2" t="s">
        <v>210</v>
      </c>
      <c r="L76" s="3">
        <f>COUNTIF('Faculty Utilization'!$E$2:$E$91,E76)</f>
        <v>2</v>
      </c>
      <c r="M76" s="3">
        <f>COUNTIFS('Student Master'!$E$2:$E$121,D76,'Student Master'!$I$2:$I$121,K76)</f>
        <v>20</v>
      </c>
      <c r="N76" s="3">
        <f>INDEX('Curriculum Master'!$G$2:$G$57,MATCH(E76,'Curriculum Master'!$D$2:$D$57,0))</f>
        <v>4</v>
      </c>
      <c r="O76" s="3">
        <f>N76*SessionsPerCredit</f>
        <v>40</v>
      </c>
      <c r="P76" s="3">
        <f>MinutesPerSession</f>
        <v>75</v>
      </c>
      <c r="Q76" s="3">
        <f>O76*P76</f>
        <v>3000</v>
      </c>
      <c r="R76" s="3">
        <f>Q76/60</f>
        <v>50</v>
      </c>
      <c r="S76" s="3">
        <f>N76*FacultyCreditHoursPerCredit</f>
        <v>60</v>
      </c>
      <c r="T76" s="3" t="str">
        <f>IF(MOD(C76,2)=1,"Ongoing","Upcoming")</f>
        <v>Upcoming</v>
      </c>
    </row>
    <row r="77" spans="1:20">
      <c r="A77" s="3" t="str">
        <f>INDEX('Curriculum Master'!$A$2:$A$57,MATCH(E77,'Curriculum Master'!$D$2:$D$57,0))</f>
        <v>2026-27</v>
      </c>
      <c r="B77" s="3" t="str">
        <f>IF(MOD(C77,2)=1,"Odd (Jul-Nov "&amp;LEFT(A77,4)&amp;")","Even (Jan-Apr "&amp;(LEFT(A77,4)+1)&amp;")")</f>
        <v>Even (Jan-Apr 2027)</v>
      </c>
      <c r="C77" s="3">
        <f>INDEX('Curriculum Master'!$C$2:$C$57,MATCH(E77,'Curriculum Master'!$D$2:$D$57,0))</f>
        <v>6</v>
      </c>
      <c r="D77" s="3" t="str">
        <f>(LEFT(A77,4)-INT((C77-1)/2))&amp;"-"&amp;RIGHT(LEFT(A77,4)-INT((C77-1)/2)+3,2)</f>
        <v>2024-27</v>
      </c>
      <c r="E77" s="2" t="s">
        <v>152</v>
      </c>
      <c r="F77" s="3" t="str">
        <f>INDEX('Curriculum Master'!$E$2:$E$57,MATCH(E77,'Curriculum Master'!$D$2:$D$57,0))</f>
        <v>International Business</v>
      </c>
      <c r="G77" s="3" t="str">
        <f>INDEX('Curriculum Master'!$F$2:$F$57,MATCH(E77,'Curriculum Master'!$D$2:$D$57,0))</f>
        <v>Strategy</v>
      </c>
      <c r="H77" s="3" t="str">
        <f>INDEX('Curriculum Master'!$N$2:$N$57,MATCH(E77,'Curriculum Master'!$D$2:$D$57,0))</f>
        <v>Core</v>
      </c>
      <c r="I77" s="3" t="str">
        <f>INDEX('Curriculum Master'!$R$2:$R$57,MATCH(E77,'Curriculum Master'!$D$2:$D$57,0))</f>
        <v>F018</v>
      </c>
      <c r="J77" s="3" t="str">
        <f>INDEX('Faculty Master'!$B$2:$B$21,MATCH(I77,'Faculty Master'!$A$2:$A$21,0))</f>
        <v>Prof. Vikram Rathore</v>
      </c>
      <c r="K77" s="2" t="s">
        <v>408</v>
      </c>
      <c r="L77" s="3">
        <f>COUNTIF('Faculty Utilization'!$E$2:$E$91,E77)</f>
        <v>2</v>
      </c>
      <c r="M77" s="3">
        <f>COUNTIFS('Student Master'!$E$2:$E$121,D77,'Student Master'!$I$2:$I$121,K77)</f>
        <v>20</v>
      </c>
      <c r="N77" s="3">
        <f>INDEX('Curriculum Master'!$G$2:$G$57,MATCH(E77,'Curriculum Master'!$D$2:$D$57,0))</f>
        <v>4</v>
      </c>
      <c r="O77" s="3">
        <f>N77*SessionsPerCredit</f>
        <v>40</v>
      </c>
      <c r="P77" s="3">
        <f>MinutesPerSession</f>
        <v>75</v>
      </c>
      <c r="Q77" s="3">
        <f>O77*P77</f>
        <v>3000</v>
      </c>
      <c r="R77" s="3">
        <f>Q77/60</f>
        <v>50</v>
      </c>
      <c r="S77" s="3">
        <f>N77*FacultyCreditHoursPerCredit</f>
        <v>60</v>
      </c>
      <c r="T77" s="3" t="str">
        <f>IF(MOD(C77,2)=1,"Ongoing","Upcoming")</f>
        <v>Upcoming</v>
      </c>
    </row>
    <row r="78" spans="1:20">
      <c r="A78" s="3" t="str">
        <f>INDEX('Curriculum Master'!$A$2:$A$57,MATCH(E78,'Curriculum Master'!$D$2:$D$57,0))</f>
        <v>2026-27</v>
      </c>
      <c r="B78" s="3" t="str">
        <f>IF(MOD(C78,2)=1,"Odd (Jul-Nov "&amp;LEFT(A78,4)&amp;")","Even (Jan-Apr "&amp;(LEFT(A78,4)+1)&amp;")")</f>
        <v>Even (Jan-Apr 2027)</v>
      </c>
      <c r="C78" s="3">
        <f>INDEX('Curriculum Master'!$C$2:$C$57,MATCH(E78,'Curriculum Master'!$D$2:$D$57,0))</f>
        <v>6</v>
      </c>
      <c r="D78" s="3" t="str">
        <f>(LEFT(A78,4)-INT((C78-1)/2))&amp;"-"&amp;RIGHT(LEFT(A78,4)-INT((C78-1)/2)+3,2)</f>
        <v>2024-27</v>
      </c>
      <c r="E78" s="2" t="s">
        <v>154</v>
      </c>
      <c r="F78" s="3" t="str">
        <f>INDEX('Curriculum Master'!$E$2:$E$57,MATCH(E78,'Curriculum Master'!$D$2:$D$57,0))</f>
        <v>Business Taxation (GST &amp; Direct Taxes)</v>
      </c>
      <c r="G78" s="3" t="str">
        <f>INDEX('Curriculum Master'!$F$2:$F$57,MATCH(E78,'Curriculum Master'!$D$2:$D$57,0))</f>
        <v>Finance &amp; Accounting</v>
      </c>
      <c r="H78" s="3" t="str">
        <f>INDEX('Curriculum Master'!$N$2:$N$57,MATCH(E78,'Curriculum Master'!$D$2:$D$57,0))</f>
        <v>Core</v>
      </c>
      <c r="I78" s="3" t="str">
        <f>INDEX('Curriculum Master'!$R$2:$R$57,MATCH(E78,'Curriculum Master'!$D$2:$D$57,0))</f>
        <v>F014</v>
      </c>
      <c r="J78" s="3" t="str">
        <f>INDEX('Faculty Master'!$B$2:$B$21,MATCH(I78,'Faculty Master'!$A$2:$A$21,0))</f>
        <v>Dr. Sanjay Deshmukh</v>
      </c>
      <c r="K78" s="2" t="s">
        <v>210</v>
      </c>
      <c r="L78" s="3">
        <f>COUNTIF('Faculty Utilization'!$E$2:$E$91,E78)</f>
        <v>2</v>
      </c>
      <c r="M78" s="3">
        <f>COUNTIFS('Student Master'!$E$2:$E$121,D78,'Student Master'!$I$2:$I$121,K78)</f>
        <v>20</v>
      </c>
      <c r="N78" s="3">
        <f>INDEX('Curriculum Master'!$G$2:$G$57,MATCH(E78,'Curriculum Master'!$D$2:$D$57,0))</f>
        <v>3</v>
      </c>
      <c r="O78" s="3">
        <f>N78*SessionsPerCredit</f>
        <v>30</v>
      </c>
      <c r="P78" s="3">
        <f>MinutesPerSession</f>
        <v>75</v>
      </c>
      <c r="Q78" s="3">
        <f>O78*P78</f>
        <v>2250</v>
      </c>
      <c r="R78" s="3">
        <f>Q78/60</f>
        <v>37.5</v>
      </c>
      <c r="S78" s="3">
        <f>N78*FacultyCreditHoursPerCredit</f>
        <v>45</v>
      </c>
      <c r="T78" s="3" t="str">
        <f>IF(MOD(C78,2)=1,"Ongoing","Upcoming")</f>
        <v>Upcoming</v>
      </c>
    </row>
    <row r="79" spans="1:20">
      <c r="A79" s="3" t="str">
        <f>INDEX('Curriculum Master'!$A$2:$A$57,MATCH(E79,'Curriculum Master'!$D$2:$D$57,0))</f>
        <v>2026-27</v>
      </c>
      <c r="B79" s="3" t="str">
        <f>IF(MOD(C79,2)=1,"Odd (Jul-Nov "&amp;LEFT(A79,4)&amp;")","Even (Jan-Apr "&amp;(LEFT(A79,4)+1)&amp;")")</f>
        <v>Even (Jan-Apr 2027)</v>
      </c>
      <c r="C79" s="3">
        <f>INDEX('Curriculum Master'!$C$2:$C$57,MATCH(E79,'Curriculum Master'!$D$2:$D$57,0))</f>
        <v>6</v>
      </c>
      <c r="D79" s="3" t="str">
        <f>(LEFT(A79,4)-INT((C79-1)/2))&amp;"-"&amp;RIGHT(LEFT(A79,4)-INT((C79-1)/2)+3,2)</f>
        <v>2024-27</v>
      </c>
      <c r="E79" s="2" t="s">
        <v>154</v>
      </c>
      <c r="F79" s="3" t="str">
        <f>INDEX('Curriculum Master'!$E$2:$E$57,MATCH(E79,'Curriculum Master'!$D$2:$D$57,0))</f>
        <v>Business Taxation (GST &amp; Direct Taxes)</v>
      </c>
      <c r="G79" s="3" t="str">
        <f>INDEX('Curriculum Master'!$F$2:$F$57,MATCH(E79,'Curriculum Master'!$D$2:$D$57,0))</f>
        <v>Finance &amp; Accounting</v>
      </c>
      <c r="H79" s="3" t="str">
        <f>INDEX('Curriculum Master'!$N$2:$N$57,MATCH(E79,'Curriculum Master'!$D$2:$D$57,0))</f>
        <v>Core</v>
      </c>
      <c r="I79" s="3" t="str">
        <f>INDEX('Curriculum Master'!$R$2:$R$57,MATCH(E79,'Curriculum Master'!$D$2:$D$57,0))</f>
        <v>F014</v>
      </c>
      <c r="J79" s="3" t="str">
        <f>INDEX('Faculty Master'!$B$2:$B$21,MATCH(I79,'Faculty Master'!$A$2:$A$21,0))</f>
        <v>Dr. Sanjay Deshmukh</v>
      </c>
      <c r="K79" s="2" t="s">
        <v>408</v>
      </c>
      <c r="L79" s="3">
        <f>COUNTIF('Faculty Utilization'!$E$2:$E$91,E79)</f>
        <v>2</v>
      </c>
      <c r="M79" s="3">
        <f>COUNTIFS('Student Master'!$E$2:$E$121,D79,'Student Master'!$I$2:$I$121,K79)</f>
        <v>20</v>
      </c>
      <c r="N79" s="3">
        <f>INDEX('Curriculum Master'!$G$2:$G$57,MATCH(E79,'Curriculum Master'!$D$2:$D$57,0))</f>
        <v>3</v>
      </c>
      <c r="O79" s="3">
        <f>N79*SessionsPerCredit</f>
        <v>30</v>
      </c>
      <c r="P79" s="3">
        <f>MinutesPerSession</f>
        <v>75</v>
      </c>
      <c r="Q79" s="3">
        <f>O79*P79</f>
        <v>2250</v>
      </c>
      <c r="R79" s="3">
        <f>Q79/60</f>
        <v>37.5</v>
      </c>
      <c r="S79" s="3">
        <f>N79*FacultyCreditHoursPerCredit</f>
        <v>45</v>
      </c>
      <c r="T79" s="3" t="str">
        <f>IF(MOD(C79,2)=1,"Ongoing","Upcoming")</f>
        <v>Upcoming</v>
      </c>
    </row>
    <row r="80" spans="1:20">
      <c r="A80" s="3" t="str">
        <f>INDEX('Curriculum Master'!$A$2:$A$57,MATCH(E80,'Curriculum Master'!$D$2:$D$57,0))</f>
        <v>2026-27</v>
      </c>
      <c r="B80" s="3" t="str">
        <f>IF(MOD(C80,2)=1,"Odd (Jul-Nov "&amp;LEFT(A80,4)&amp;")","Even (Jan-Apr "&amp;(LEFT(A80,4)+1)&amp;")")</f>
        <v>Even (Jan-Apr 2027)</v>
      </c>
      <c r="C80" s="3">
        <f>INDEX('Curriculum Master'!$C$2:$C$57,MATCH(E80,'Curriculum Master'!$D$2:$D$57,0))</f>
        <v>6</v>
      </c>
      <c r="D80" s="3" t="str">
        <f>(LEFT(A80,4)-INT((C80-1)/2))&amp;"-"&amp;RIGHT(LEFT(A80,4)-INT((C80-1)/2)+3,2)</f>
        <v>2024-27</v>
      </c>
      <c r="E80" s="2" t="s">
        <v>156</v>
      </c>
      <c r="F80" s="3" t="str">
        <f>INDEX('Curriculum Master'!$E$2:$E$57,MATCH(E80,'Curriculum Master'!$D$2:$D$57,0))</f>
        <v>Capstone Consulting Project</v>
      </c>
      <c r="G80" s="3" t="str">
        <f>INDEX('Curriculum Master'!$F$2:$F$57,MATCH(E80,'Curriculum Master'!$D$2:$D$57,0))</f>
        <v>Strategy</v>
      </c>
      <c r="H80" s="3" t="str">
        <f>INDEX('Curriculum Master'!$N$2:$N$57,MATCH(E80,'Curriculum Master'!$D$2:$D$57,0))</f>
        <v>Core</v>
      </c>
      <c r="I80" s="3" t="str">
        <f>INDEX('Curriculum Master'!$R$2:$R$57,MATCH(E80,'Curriculum Master'!$D$2:$D$57,0))</f>
        <v>F001</v>
      </c>
      <c r="J80" s="3" t="str">
        <f>INDEX('Faculty Master'!$B$2:$B$21,MATCH(I80,'Faculty Master'!$A$2:$A$21,0))</f>
        <v>Prof. (Dr.) Meera Raghavan</v>
      </c>
      <c r="K80" s="2" t="s">
        <v>210</v>
      </c>
      <c r="L80" s="3">
        <f>COUNTIF('Faculty Utilization'!$E$2:$E$91,E80)</f>
        <v>2</v>
      </c>
      <c r="M80" s="3">
        <f>COUNTIFS('Student Master'!$E$2:$E$121,D80,'Student Master'!$I$2:$I$121,K80)</f>
        <v>20</v>
      </c>
      <c r="N80" s="3">
        <f>INDEX('Curriculum Master'!$G$2:$G$57,MATCH(E80,'Curriculum Master'!$D$2:$D$57,0))</f>
        <v>6</v>
      </c>
      <c r="O80" s="3">
        <f>N80*SessionsPerCredit</f>
        <v>60</v>
      </c>
      <c r="P80" s="3">
        <f>MinutesPerSession</f>
        <v>75</v>
      </c>
      <c r="Q80" s="3">
        <f>O80*P80</f>
        <v>4500</v>
      </c>
      <c r="R80" s="3">
        <f>Q80/60</f>
        <v>75</v>
      </c>
      <c r="S80" s="3">
        <f>N80*FacultyCreditHoursPerCredit</f>
        <v>90</v>
      </c>
      <c r="T80" s="3" t="str">
        <f>IF(MOD(C80,2)=1,"Ongoing","Upcoming")</f>
        <v>Upcoming</v>
      </c>
    </row>
    <row r="81" spans="1:20">
      <c r="A81" s="3" t="str">
        <f>INDEX('Curriculum Master'!$A$2:$A$57,MATCH(E81,'Curriculum Master'!$D$2:$D$57,0))</f>
        <v>2026-27</v>
      </c>
      <c r="B81" s="3" t="str">
        <f>IF(MOD(C81,2)=1,"Odd (Jul-Nov "&amp;LEFT(A81,4)&amp;")","Even (Jan-Apr "&amp;(LEFT(A81,4)+1)&amp;")")</f>
        <v>Even (Jan-Apr 2027)</v>
      </c>
      <c r="C81" s="3">
        <f>INDEX('Curriculum Master'!$C$2:$C$57,MATCH(E81,'Curriculum Master'!$D$2:$D$57,0))</f>
        <v>6</v>
      </c>
      <c r="D81" s="3" t="str">
        <f>(LEFT(A81,4)-INT((C81-1)/2))&amp;"-"&amp;RIGHT(LEFT(A81,4)-INT((C81-1)/2)+3,2)</f>
        <v>2024-27</v>
      </c>
      <c r="E81" s="2" t="s">
        <v>156</v>
      </c>
      <c r="F81" s="3" t="str">
        <f>INDEX('Curriculum Master'!$E$2:$E$57,MATCH(E81,'Curriculum Master'!$D$2:$D$57,0))</f>
        <v>Capstone Consulting Project</v>
      </c>
      <c r="G81" s="3" t="str">
        <f>INDEX('Curriculum Master'!$F$2:$F$57,MATCH(E81,'Curriculum Master'!$D$2:$D$57,0))</f>
        <v>Strategy</v>
      </c>
      <c r="H81" s="3" t="str">
        <f>INDEX('Curriculum Master'!$N$2:$N$57,MATCH(E81,'Curriculum Master'!$D$2:$D$57,0))</f>
        <v>Core</v>
      </c>
      <c r="I81" s="3" t="str">
        <f>INDEX('Curriculum Master'!$R$2:$R$57,MATCH(E81,'Curriculum Master'!$D$2:$D$57,0))</f>
        <v>F001</v>
      </c>
      <c r="J81" s="3" t="str">
        <f>INDEX('Faculty Master'!$B$2:$B$21,MATCH(I81,'Faculty Master'!$A$2:$A$21,0))</f>
        <v>Prof. (Dr.) Meera Raghavan</v>
      </c>
      <c r="K81" s="2" t="s">
        <v>408</v>
      </c>
      <c r="L81" s="3">
        <f>COUNTIF('Faculty Utilization'!$E$2:$E$91,E81)</f>
        <v>2</v>
      </c>
      <c r="M81" s="3">
        <f>COUNTIFS('Student Master'!$E$2:$E$121,D81,'Student Master'!$I$2:$I$121,K81)</f>
        <v>20</v>
      </c>
      <c r="N81" s="3">
        <f>INDEX('Curriculum Master'!$G$2:$G$57,MATCH(E81,'Curriculum Master'!$D$2:$D$57,0))</f>
        <v>6</v>
      </c>
      <c r="O81" s="3">
        <f>N81*SessionsPerCredit</f>
        <v>60</v>
      </c>
      <c r="P81" s="3">
        <f>MinutesPerSession</f>
        <v>75</v>
      </c>
      <c r="Q81" s="3">
        <f>O81*P81</f>
        <v>4500</v>
      </c>
      <c r="R81" s="3">
        <f>Q81/60</f>
        <v>75</v>
      </c>
      <c r="S81" s="3">
        <f>N81*FacultyCreditHoursPerCredit</f>
        <v>90</v>
      </c>
      <c r="T81" s="3" t="str">
        <f>IF(MOD(C81,2)=1,"Ongoing","Upcoming")</f>
        <v>Upcoming</v>
      </c>
    </row>
    <row r="82" spans="1:20">
      <c r="A82" s="3" t="str">
        <f>INDEX('Curriculum Master'!$A$2:$A$57,MATCH(E82,'Curriculum Master'!$D$2:$D$57,0))</f>
        <v>2026-27</v>
      </c>
      <c r="B82" s="3" t="str">
        <f>IF(MOD(C82,2)=1,"Odd (Jul-Nov "&amp;LEFT(A82,4)&amp;")","Even (Jan-Apr "&amp;(LEFT(A82,4)+1)&amp;")")</f>
        <v>Even (Jan-Apr 2027)</v>
      </c>
      <c r="C82" s="3">
        <f>INDEX('Curriculum Master'!$C$2:$C$57,MATCH(E82,'Curriculum Master'!$D$2:$D$57,0))</f>
        <v>6</v>
      </c>
      <c r="D82" s="3" t="str">
        <f>(LEFT(A82,4)-INT((C82-1)/2))&amp;"-"&amp;RIGHT(LEFT(A82,4)-INT((C82-1)/2)+3,2)</f>
        <v>2024-27</v>
      </c>
      <c r="E82" s="2" t="s">
        <v>158</v>
      </c>
      <c r="F82" s="3" t="str">
        <f>INDEX('Curriculum Master'!$E$2:$E$57,MATCH(E82,'Curriculum Master'!$D$2:$D$57,0))</f>
        <v>Career Readiness Workshop</v>
      </c>
      <c r="G82" s="3" t="str">
        <f>INDEX('Curriculum Master'!$F$2:$F$57,MATCH(E82,'Curriculum Master'!$D$2:$D$57,0))</f>
        <v>HR &amp; OB</v>
      </c>
      <c r="H82" s="3" t="str">
        <f>INDEX('Curriculum Master'!$N$2:$N$57,MATCH(E82,'Curriculum Master'!$D$2:$D$57,0))</f>
        <v>Core</v>
      </c>
      <c r="I82" s="3" t="str">
        <f>INDEX('Curriculum Master'!$R$2:$R$57,MATCH(E82,'Curriculum Master'!$D$2:$D$57,0))</f>
        <v>F012</v>
      </c>
      <c r="J82" s="3" t="str">
        <f>INDEX('Faculty Master'!$B$2:$B$21,MATCH(I82,'Faculty Master'!$A$2:$A$21,0))</f>
        <v>Prof. Ankit Shah</v>
      </c>
      <c r="K82" s="2" t="s">
        <v>210</v>
      </c>
      <c r="L82" s="3">
        <f>COUNTIF('Faculty Utilization'!$E$2:$E$91,E82)</f>
        <v>2</v>
      </c>
      <c r="M82" s="3">
        <f>COUNTIFS('Student Master'!$E$2:$E$121,D82,'Student Master'!$I$2:$I$121,K82)</f>
        <v>20</v>
      </c>
      <c r="N82" s="3">
        <f>INDEX('Curriculum Master'!$G$2:$G$57,MATCH(E82,'Curriculum Master'!$D$2:$D$57,0))</f>
        <v>1</v>
      </c>
      <c r="O82" s="3">
        <f>N82*SessionsPerCredit</f>
        <v>10</v>
      </c>
      <c r="P82" s="3">
        <f>MinutesPerSession</f>
        <v>75</v>
      </c>
      <c r="Q82" s="3">
        <f>O82*P82</f>
        <v>750</v>
      </c>
      <c r="R82" s="3">
        <f>Q82/60</f>
        <v>12.5</v>
      </c>
      <c r="S82" s="3">
        <f>N82*FacultyCreditHoursPerCredit</f>
        <v>15</v>
      </c>
      <c r="T82" s="3" t="str">
        <f>IF(MOD(C82,2)=1,"Ongoing","Upcoming")</f>
        <v>Upcoming</v>
      </c>
    </row>
    <row r="83" spans="1:20">
      <c r="A83" s="3" t="str">
        <f>INDEX('Curriculum Master'!$A$2:$A$57,MATCH(E83,'Curriculum Master'!$D$2:$D$57,0))</f>
        <v>2026-27</v>
      </c>
      <c r="B83" s="3" t="str">
        <f>IF(MOD(C83,2)=1,"Odd (Jul-Nov "&amp;LEFT(A83,4)&amp;")","Even (Jan-Apr "&amp;(LEFT(A83,4)+1)&amp;")")</f>
        <v>Even (Jan-Apr 2027)</v>
      </c>
      <c r="C83" s="3">
        <f>INDEX('Curriculum Master'!$C$2:$C$57,MATCH(E83,'Curriculum Master'!$D$2:$D$57,0))</f>
        <v>6</v>
      </c>
      <c r="D83" s="3" t="str">
        <f>(LEFT(A83,4)-INT((C83-1)/2))&amp;"-"&amp;RIGHT(LEFT(A83,4)-INT((C83-1)/2)+3,2)</f>
        <v>2024-27</v>
      </c>
      <c r="E83" s="2" t="s">
        <v>158</v>
      </c>
      <c r="F83" s="3" t="str">
        <f>INDEX('Curriculum Master'!$E$2:$E$57,MATCH(E83,'Curriculum Master'!$D$2:$D$57,0))</f>
        <v>Career Readiness Workshop</v>
      </c>
      <c r="G83" s="3" t="str">
        <f>INDEX('Curriculum Master'!$F$2:$F$57,MATCH(E83,'Curriculum Master'!$D$2:$D$57,0))</f>
        <v>HR &amp; OB</v>
      </c>
      <c r="H83" s="3" t="str">
        <f>INDEX('Curriculum Master'!$N$2:$N$57,MATCH(E83,'Curriculum Master'!$D$2:$D$57,0))</f>
        <v>Core</v>
      </c>
      <c r="I83" s="3" t="str">
        <f>INDEX('Curriculum Master'!$R$2:$R$57,MATCH(E83,'Curriculum Master'!$D$2:$D$57,0))</f>
        <v>F012</v>
      </c>
      <c r="J83" s="3" t="str">
        <f>INDEX('Faculty Master'!$B$2:$B$21,MATCH(I83,'Faculty Master'!$A$2:$A$21,0))</f>
        <v>Prof. Ankit Shah</v>
      </c>
      <c r="K83" s="2" t="s">
        <v>408</v>
      </c>
      <c r="L83" s="3">
        <f>COUNTIF('Faculty Utilization'!$E$2:$E$91,E83)</f>
        <v>2</v>
      </c>
      <c r="M83" s="3">
        <f>COUNTIFS('Student Master'!$E$2:$E$121,D83,'Student Master'!$I$2:$I$121,K83)</f>
        <v>20</v>
      </c>
      <c r="N83" s="3">
        <f>INDEX('Curriculum Master'!$G$2:$G$57,MATCH(E83,'Curriculum Master'!$D$2:$D$57,0))</f>
        <v>1</v>
      </c>
      <c r="O83" s="3">
        <f>N83*SessionsPerCredit</f>
        <v>10</v>
      </c>
      <c r="P83" s="3">
        <f>MinutesPerSession</f>
        <v>75</v>
      </c>
      <c r="Q83" s="3">
        <f>O83*P83</f>
        <v>750</v>
      </c>
      <c r="R83" s="3">
        <f>Q83/60</f>
        <v>12.5</v>
      </c>
      <c r="S83" s="3">
        <f>N83*FacultyCreditHoursPerCredit</f>
        <v>15</v>
      </c>
      <c r="T83" s="3" t="str">
        <f>IF(MOD(C83,2)=1,"Ongoing","Upcoming")</f>
        <v>Upcoming</v>
      </c>
    </row>
    <row r="84" spans="1:20">
      <c r="A84" s="3" t="str">
        <f>INDEX('Curriculum Master'!$A$2:$A$57,MATCH(E84,'Curriculum Master'!$D$2:$D$57,0))</f>
        <v>2026-27</v>
      </c>
      <c r="B84" s="3" t="str">
        <f>IF(MOD(C84,2)=1,"Odd (Jul-Nov "&amp;LEFT(A84,4)&amp;")","Even (Jan-Apr "&amp;(LEFT(A84,4)+1)&amp;")")</f>
        <v>Even (Jan-Apr 2027)</v>
      </c>
      <c r="C84" s="3">
        <f>INDEX('Curriculum Master'!$C$2:$C$57,MATCH(E84,'Curriculum Master'!$D$2:$D$57,0))</f>
        <v>6</v>
      </c>
      <c r="D84" s="3" t="str">
        <f>(LEFT(A84,4)-INT((C84-1)/2))&amp;"-"&amp;RIGHT(LEFT(A84,4)-INT((C84-1)/2)+3,2)</f>
        <v>2024-27</v>
      </c>
      <c r="E84" s="2" t="s">
        <v>160</v>
      </c>
      <c r="F84" s="3" t="str">
        <f>INDEX('Curriculum Master'!$E$2:$E$57,MATCH(E84,'Curriculum Master'!$D$2:$D$57,0))</f>
        <v>Digital &amp; Social Media Marketing</v>
      </c>
      <c r="G84" s="3" t="str">
        <f>INDEX('Curriculum Master'!$F$2:$F$57,MATCH(E84,'Curriculum Master'!$D$2:$D$57,0))</f>
        <v>Marketing</v>
      </c>
      <c r="H84" s="3" t="str">
        <f>INDEX('Curriculum Master'!$N$2:$N$57,MATCH(E84,'Curriculum Master'!$D$2:$D$57,0))</f>
        <v>Elective</v>
      </c>
      <c r="I84" s="3" t="str">
        <f>INDEX('Curriculum Master'!$R$2:$R$57,MATCH(E84,'Curriculum Master'!$D$2:$D$57,0))</f>
        <v>F020</v>
      </c>
      <c r="J84" s="3" t="str">
        <f>INDEX('Faculty Master'!$B$2:$B$21,MATCH(I84,'Faculty Master'!$A$2:$A$21,0))</f>
        <v>Mr. Aditya Kapoor</v>
      </c>
      <c r="K84" s="2" t="s">
        <v>210</v>
      </c>
      <c r="L84" s="3">
        <f>COUNTIF('Faculty Utilization'!$E$2:$E$91,E84)</f>
        <v>1</v>
      </c>
      <c r="M84" s="3">
        <f>INT(COUNTIFS('Student Master'!$E$2:$E$121,D84,'Student Master'!$J$2:$J$121,INDEX('Curriculum Master'!$O$2:$O$57,MATCH(E84,'Curriculum Master'!$D$2:$D$57,0)))/L84)+IF(CODE(K84)-64&lt;=MOD(COUNTIFS('Student Master'!$E$2:$E$121,D84,'Student Master'!$J$2:$J$121,INDEX('Curriculum Master'!$O$2:$O$57,MATCH(E84,'Curriculum Master'!$D$2:$D$57,0))),L84),1,0)</f>
        <v>12</v>
      </c>
      <c r="N84" s="3">
        <f>INDEX('Curriculum Master'!$G$2:$G$57,MATCH(E84,'Curriculum Master'!$D$2:$D$57,0))</f>
        <v>4</v>
      </c>
      <c r="O84" s="3">
        <f>N84*SessionsPerCredit</f>
        <v>40</v>
      </c>
      <c r="P84" s="3">
        <f>MinutesPerSession</f>
        <v>75</v>
      </c>
      <c r="Q84" s="3">
        <f>O84*P84</f>
        <v>3000</v>
      </c>
      <c r="R84" s="3">
        <f>Q84/60</f>
        <v>50</v>
      </c>
      <c r="S84" s="3">
        <f>N84*FacultyCreditHoursPerCredit</f>
        <v>60</v>
      </c>
      <c r="T84" s="3" t="str">
        <f>IF(MOD(C84,2)=1,"Ongoing","Upcoming")</f>
        <v>Upcoming</v>
      </c>
    </row>
    <row r="85" spans="1:20">
      <c r="A85" s="3" t="str">
        <f>INDEX('Curriculum Master'!$A$2:$A$57,MATCH(E85,'Curriculum Master'!$D$2:$D$57,0))</f>
        <v>2026-27</v>
      </c>
      <c r="B85" s="3" t="str">
        <f>IF(MOD(C85,2)=1,"Odd (Jul-Nov "&amp;LEFT(A85,4)&amp;")","Even (Jan-Apr "&amp;(LEFT(A85,4)+1)&amp;")")</f>
        <v>Even (Jan-Apr 2027)</v>
      </c>
      <c r="C85" s="3">
        <f>INDEX('Curriculum Master'!$C$2:$C$57,MATCH(E85,'Curriculum Master'!$D$2:$D$57,0))</f>
        <v>6</v>
      </c>
      <c r="D85" s="3" t="str">
        <f>(LEFT(A85,4)-INT((C85-1)/2))&amp;"-"&amp;RIGHT(LEFT(A85,4)-INT((C85-1)/2)+3,2)</f>
        <v>2024-27</v>
      </c>
      <c r="E85" s="2" t="s">
        <v>162</v>
      </c>
      <c r="F85" s="3" t="str">
        <f>INDEX('Curriculum Master'!$E$2:$E$57,MATCH(E85,'Curriculum Master'!$D$2:$D$57,0))</f>
        <v>Retail Management</v>
      </c>
      <c r="G85" s="3" t="str">
        <f>INDEX('Curriculum Master'!$F$2:$F$57,MATCH(E85,'Curriculum Master'!$D$2:$D$57,0))</f>
        <v>Marketing</v>
      </c>
      <c r="H85" s="3" t="str">
        <f>INDEX('Curriculum Master'!$N$2:$N$57,MATCH(E85,'Curriculum Master'!$D$2:$D$57,0))</f>
        <v>Elective</v>
      </c>
      <c r="I85" s="3" t="str">
        <f>INDEX('Curriculum Master'!$R$2:$R$57,MATCH(E85,'Curriculum Master'!$D$2:$D$57,0))</f>
        <v>F009</v>
      </c>
      <c r="J85" s="3" t="str">
        <f>INDEX('Faculty Master'!$B$2:$B$21,MATCH(I85,'Faculty Master'!$A$2:$A$21,0))</f>
        <v>Dr. Priya Hegde</v>
      </c>
      <c r="K85" s="2" t="s">
        <v>210</v>
      </c>
      <c r="L85" s="3">
        <f>COUNTIF('Faculty Utilization'!$E$2:$E$91,E85)</f>
        <v>1</v>
      </c>
      <c r="M85" s="3">
        <f>INT(COUNTIFS('Student Master'!$E$2:$E$121,D85,'Student Master'!$J$2:$J$121,INDEX('Curriculum Master'!$O$2:$O$57,MATCH(E85,'Curriculum Master'!$D$2:$D$57,0)))/L85)+IF(CODE(K85)-64&lt;=MOD(COUNTIFS('Student Master'!$E$2:$E$121,D85,'Student Master'!$J$2:$J$121,INDEX('Curriculum Master'!$O$2:$O$57,MATCH(E85,'Curriculum Master'!$D$2:$D$57,0))),L85),1,0)</f>
        <v>12</v>
      </c>
      <c r="N85" s="3">
        <f>INDEX('Curriculum Master'!$G$2:$G$57,MATCH(E85,'Curriculum Master'!$D$2:$D$57,0))</f>
        <v>4</v>
      </c>
      <c r="O85" s="3">
        <f>N85*SessionsPerCredit</f>
        <v>40</v>
      </c>
      <c r="P85" s="3">
        <f>MinutesPerSession</f>
        <v>75</v>
      </c>
      <c r="Q85" s="3">
        <f>O85*P85</f>
        <v>3000</v>
      </c>
      <c r="R85" s="3">
        <f>Q85/60</f>
        <v>50</v>
      </c>
      <c r="S85" s="3">
        <f>N85*FacultyCreditHoursPerCredit</f>
        <v>60</v>
      </c>
      <c r="T85" s="3" t="str">
        <f>IF(MOD(C85,2)=1,"Ongoing","Upcoming")</f>
        <v>Upcoming</v>
      </c>
    </row>
    <row r="86" spans="1:20">
      <c r="A86" s="3" t="str">
        <f>INDEX('Curriculum Master'!$A$2:$A$57,MATCH(E86,'Curriculum Master'!$D$2:$D$57,0))</f>
        <v>2026-27</v>
      </c>
      <c r="B86" s="3" t="str">
        <f>IF(MOD(C86,2)=1,"Odd (Jul-Nov "&amp;LEFT(A86,4)&amp;")","Even (Jan-Apr "&amp;(LEFT(A86,4)+1)&amp;")")</f>
        <v>Even (Jan-Apr 2027)</v>
      </c>
      <c r="C86" s="3">
        <f>INDEX('Curriculum Master'!$C$2:$C$57,MATCH(E86,'Curriculum Master'!$D$2:$D$57,0))</f>
        <v>6</v>
      </c>
      <c r="D86" s="3" t="str">
        <f>(LEFT(A86,4)-INT((C86-1)/2))&amp;"-"&amp;RIGHT(LEFT(A86,4)-INT((C86-1)/2)+3,2)</f>
        <v>2024-27</v>
      </c>
      <c r="E86" s="2" t="s">
        <v>164</v>
      </c>
      <c r="F86" s="3" t="str">
        <f>INDEX('Curriculum Master'!$E$2:$E$57,MATCH(E86,'Curriculum Master'!$D$2:$D$57,0))</f>
        <v>Corporate Valuation</v>
      </c>
      <c r="G86" s="3" t="str">
        <f>INDEX('Curriculum Master'!$F$2:$F$57,MATCH(E86,'Curriculum Master'!$D$2:$D$57,0))</f>
        <v>Finance &amp; Accounting</v>
      </c>
      <c r="H86" s="3" t="str">
        <f>INDEX('Curriculum Master'!$N$2:$N$57,MATCH(E86,'Curriculum Master'!$D$2:$D$57,0))</f>
        <v>Elective</v>
      </c>
      <c r="I86" s="3" t="str">
        <f>INDEX('Curriculum Master'!$R$2:$R$57,MATCH(E86,'Curriculum Master'!$D$2:$D$57,0))</f>
        <v>F002</v>
      </c>
      <c r="J86" s="3" t="str">
        <f>INDEX('Faculty Master'!$B$2:$B$21,MATCH(I86,'Faculty Master'!$A$2:$A$21,0))</f>
        <v>Dr. Arvind Kulkarni</v>
      </c>
      <c r="K86" s="2" t="s">
        <v>210</v>
      </c>
      <c r="L86" s="3">
        <f>COUNTIF('Faculty Utilization'!$E$2:$E$91,E86)</f>
        <v>1</v>
      </c>
      <c r="M86" s="3">
        <f>INT(COUNTIFS('Student Master'!$E$2:$E$121,D86,'Student Master'!$J$2:$J$121,INDEX('Curriculum Master'!$O$2:$O$57,MATCH(E86,'Curriculum Master'!$D$2:$D$57,0)))/L86)+IF(CODE(K86)-64&lt;=MOD(COUNTIFS('Student Master'!$E$2:$E$121,D86,'Student Master'!$J$2:$J$121,INDEX('Curriculum Master'!$O$2:$O$57,MATCH(E86,'Curriculum Master'!$D$2:$D$57,0))),L86),1,0)</f>
        <v>12</v>
      </c>
      <c r="N86" s="3">
        <f>INDEX('Curriculum Master'!$G$2:$G$57,MATCH(E86,'Curriculum Master'!$D$2:$D$57,0))</f>
        <v>4</v>
      </c>
      <c r="O86" s="3">
        <f>N86*SessionsPerCredit</f>
        <v>40</v>
      </c>
      <c r="P86" s="3">
        <f>MinutesPerSession</f>
        <v>75</v>
      </c>
      <c r="Q86" s="3">
        <f>O86*P86</f>
        <v>3000</v>
      </c>
      <c r="R86" s="3">
        <f>Q86/60</f>
        <v>50</v>
      </c>
      <c r="S86" s="3">
        <f>N86*FacultyCreditHoursPerCredit</f>
        <v>60</v>
      </c>
      <c r="T86" s="3" t="str">
        <f>IF(MOD(C86,2)=1,"Ongoing","Upcoming")</f>
        <v>Upcoming</v>
      </c>
    </row>
    <row r="87" spans="1:20">
      <c r="A87" s="3" t="str">
        <f>INDEX('Curriculum Master'!$A$2:$A$57,MATCH(E87,'Curriculum Master'!$D$2:$D$57,0))</f>
        <v>2026-27</v>
      </c>
      <c r="B87" s="3" t="str">
        <f>IF(MOD(C87,2)=1,"Odd (Jul-Nov "&amp;LEFT(A87,4)&amp;")","Even (Jan-Apr "&amp;(LEFT(A87,4)+1)&amp;")")</f>
        <v>Even (Jan-Apr 2027)</v>
      </c>
      <c r="C87" s="3">
        <f>INDEX('Curriculum Master'!$C$2:$C$57,MATCH(E87,'Curriculum Master'!$D$2:$D$57,0))</f>
        <v>6</v>
      </c>
      <c r="D87" s="3" t="str">
        <f>(LEFT(A87,4)-INT((C87-1)/2))&amp;"-"&amp;RIGHT(LEFT(A87,4)-INT((C87-1)/2)+3,2)</f>
        <v>2024-27</v>
      </c>
      <c r="E87" s="2" t="s">
        <v>166</v>
      </c>
      <c r="F87" s="3" t="str">
        <f>INDEX('Curriculum Master'!$E$2:$E$57,MATCH(E87,'Curriculum Master'!$D$2:$D$57,0))</f>
        <v>FinTech &amp; Digital Banking</v>
      </c>
      <c r="G87" s="3" t="str">
        <f>INDEX('Curriculum Master'!$F$2:$F$57,MATCH(E87,'Curriculum Master'!$D$2:$D$57,0))</f>
        <v>Finance &amp; Accounting</v>
      </c>
      <c r="H87" s="3" t="str">
        <f>INDEX('Curriculum Master'!$N$2:$N$57,MATCH(E87,'Curriculum Master'!$D$2:$D$57,0))</f>
        <v>Elective</v>
      </c>
      <c r="I87" s="3" t="str">
        <f>INDEX('Curriculum Master'!$R$2:$R$57,MATCH(E87,'Curriculum Master'!$D$2:$D$57,0))</f>
        <v>F007</v>
      </c>
      <c r="J87" s="3" t="str">
        <f>INDEX('Faculty Master'!$B$2:$B$21,MATCH(I87,'Faculty Master'!$A$2:$A$21,0))</f>
        <v>Dr. Neha Agarwal</v>
      </c>
      <c r="K87" s="2" t="s">
        <v>210</v>
      </c>
      <c r="L87" s="3">
        <f>COUNTIF('Faculty Utilization'!$E$2:$E$91,E87)</f>
        <v>1</v>
      </c>
      <c r="M87" s="3">
        <f>INT(COUNTIFS('Student Master'!$E$2:$E$121,D87,'Student Master'!$J$2:$J$121,INDEX('Curriculum Master'!$O$2:$O$57,MATCH(E87,'Curriculum Master'!$D$2:$D$57,0)))/L87)+IF(CODE(K87)-64&lt;=MOD(COUNTIFS('Student Master'!$E$2:$E$121,D87,'Student Master'!$J$2:$J$121,INDEX('Curriculum Master'!$O$2:$O$57,MATCH(E87,'Curriculum Master'!$D$2:$D$57,0))),L87),1,0)</f>
        <v>12</v>
      </c>
      <c r="N87" s="3">
        <f>INDEX('Curriculum Master'!$G$2:$G$57,MATCH(E87,'Curriculum Master'!$D$2:$D$57,0))</f>
        <v>4</v>
      </c>
      <c r="O87" s="3">
        <f>N87*SessionsPerCredit</f>
        <v>40</v>
      </c>
      <c r="P87" s="3">
        <f>MinutesPerSession</f>
        <v>75</v>
      </c>
      <c r="Q87" s="3">
        <f>O87*P87</f>
        <v>3000</v>
      </c>
      <c r="R87" s="3">
        <f>Q87/60</f>
        <v>50</v>
      </c>
      <c r="S87" s="3">
        <f>N87*FacultyCreditHoursPerCredit</f>
        <v>60</v>
      </c>
      <c r="T87" s="3" t="str">
        <f>IF(MOD(C87,2)=1,"Ongoing","Upcoming")</f>
        <v>Upcoming</v>
      </c>
    </row>
    <row r="88" spans="1:20">
      <c r="A88" s="3" t="str">
        <f>INDEX('Curriculum Master'!$A$2:$A$57,MATCH(E88,'Curriculum Master'!$D$2:$D$57,0))</f>
        <v>2026-27</v>
      </c>
      <c r="B88" s="3" t="str">
        <f>IF(MOD(C88,2)=1,"Odd (Jul-Nov "&amp;LEFT(A88,4)&amp;")","Even (Jan-Apr "&amp;(LEFT(A88,4)+1)&amp;")")</f>
        <v>Even (Jan-Apr 2027)</v>
      </c>
      <c r="C88" s="3">
        <f>INDEX('Curriculum Master'!$C$2:$C$57,MATCH(E88,'Curriculum Master'!$D$2:$D$57,0))</f>
        <v>6</v>
      </c>
      <c r="D88" s="3" t="str">
        <f>(LEFT(A88,4)-INT((C88-1)/2))&amp;"-"&amp;RIGHT(LEFT(A88,4)-INT((C88-1)/2)+3,2)</f>
        <v>2024-27</v>
      </c>
      <c r="E88" s="2" t="s">
        <v>168</v>
      </c>
      <c r="F88" s="3" t="str">
        <f>INDEX('Curriculum Master'!$E$2:$E$57,MATCH(E88,'Curriculum Master'!$D$2:$D$57,0))</f>
        <v>Learning &amp; Development</v>
      </c>
      <c r="G88" s="3" t="str">
        <f>INDEX('Curriculum Master'!$F$2:$F$57,MATCH(E88,'Curriculum Master'!$D$2:$D$57,0))</f>
        <v>HR &amp; OB</v>
      </c>
      <c r="H88" s="3" t="str">
        <f>INDEX('Curriculum Master'!$N$2:$N$57,MATCH(E88,'Curriculum Master'!$D$2:$D$57,0))</f>
        <v>Elective</v>
      </c>
      <c r="I88" s="3" t="str">
        <f>INDEX('Curriculum Master'!$R$2:$R$57,MATCH(E88,'Curriculum Master'!$D$2:$D$57,0))</f>
        <v>F005</v>
      </c>
      <c r="J88" s="3" t="str">
        <f>INDEX('Faculty Master'!$B$2:$B$21,MATCH(I88,'Faculty Master'!$A$2:$A$21,0))</f>
        <v>Dr. Farah Siddiqui</v>
      </c>
      <c r="K88" s="2" t="s">
        <v>210</v>
      </c>
      <c r="L88" s="3">
        <f>COUNTIF('Faculty Utilization'!$E$2:$E$91,E88)</f>
        <v>1</v>
      </c>
      <c r="M88" s="3">
        <f>INT(COUNTIFS('Student Master'!$E$2:$E$121,D88,'Student Master'!$J$2:$J$121,INDEX('Curriculum Master'!$O$2:$O$57,MATCH(E88,'Curriculum Master'!$D$2:$D$57,0)))/L88)+IF(CODE(K88)-64&lt;=MOD(COUNTIFS('Student Master'!$E$2:$E$121,D88,'Student Master'!$J$2:$J$121,INDEX('Curriculum Master'!$O$2:$O$57,MATCH(E88,'Curriculum Master'!$D$2:$D$57,0))),L88),1,0)</f>
        <v>6</v>
      </c>
      <c r="N88" s="3">
        <f>INDEX('Curriculum Master'!$G$2:$G$57,MATCH(E88,'Curriculum Master'!$D$2:$D$57,0))</f>
        <v>4</v>
      </c>
      <c r="O88" s="3">
        <f>N88*SessionsPerCredit</f>
        <v>40</v>
      </c>
      <c r="P88" s="3">
        <f>MinutesPerSession</f>
        <v>75</v>
      </c>
      <c r="Q88" s="3">
        <f>O88*P88</f>
        <v>3000</v>
      </c>
      <c r="R88" s="3">
        <f>Q88/60</f>
        <v>50</v>
      </c>
      <c r="S88" s="3">
        <f>N88*FacultyCreditHoursPerCredit</f>
        <v>60</v>
      </c>
      <c r="T88" s="3" t="str">
        <f>IF(MOD(C88,2)=1,"Ongoing","Upcoming")</f>
        <v>Upcoming</v>
      </c>
    </row>
    <row r="89" spans="1:20">
      <c r="A89" s="3" t="str">
        <f>INDEX('Curriculum Master'!$A$2:$A$57,MATCH(E89,'Curriculum Master'!$D$2:$D$57,0))</f>
        <v>2026-27</v>
      </c>
      <c r="B89" s="3" t="str">
        <f>IF(MOD(C89,2)=1,"Odd (Jul-Nov "&amp;LEFT(A89,4)&amp;")","Even (Jan-Apr "&amp;(LEFT(A89,4)+1)&amp;")")</f>
        <v>Even (Jan-Apr 2027)</v>
      </c>
      <c r="C89" s="3">
        <f>INDEX('Curriculum Master'!$C$2:$C$57,MATCH(E89,'Curriculum Master'!$D$2:$D$57,0))</f>
        <v>6</v>
      </c>
      <c r="D89" s="3" t="str">
        <f>(LEFT(A89,4)-INT((C89-1)/2))&amp;"-"&amp;RIGHT(LEFT(A89,4)-INT((C89-1)/2)+3,2)</f>
        <v>2024-27</v>
      </c>
      <c r="E89" s="2" t="s">
        <v>170</v>
      </c>
      <c r="F89" s="3" t="str">
        <f>INDEX('Curriculum Master'!$E$2:$E$57,MATCH(E89,'Curriculum Master'!$D$2:$D$57,0))</f>
        <v>Labour Laws &amp; Industrial Relations</v>
      </c>
      <c r="G89" s="3" t="str">
        <f>INDEX('Curriculum Master'!$F$2:$F$57,MATCH(E89,'Curriculum Master'!$D$2:$D$57,0))</f>
        <v>HR &amp; OB</v>
      </c>
      <c r="H89" s="3" t="str">
        <f>INDEX('Curriculum Master'!$N$2:$N$57,MATCH(E89,'Curriculum Master'!$D$2:$D$57,0))</f>
        <v>Elective</v>
      </c>
      <c r="I89" s="3" t="str">
        <f>INDEX('Curriculum Master'!$R$2:$R$57,MATCH(E89,'Curriculum Master'!$D$2:$D$57,0))</f>
        <v>F010</v>
      </c>
      <c r="J89" s="3" t="str">
        <f>INDEX('Faculty Master'!$B$2:$B$21,MATCH(I89,'Faculty Master'!$A$2:$A$21,0))</f>
        <v>Adv. Rohit Malhotra</v>
      </c>
      <c r="K89" s="2" t="s">
        <v>210</v>
      </c>
      <c r="L89" s="3">
        <f>COUNTIF('Faculty Utilization'!$E$2:$E$91,E89)</f>
        <v>1</v>
      </c>
      <c r="M89" s="3">
        <f>INT(COUNTIFS('Student Master'!$E$2:$E$121,D89,'Student Master'!$J$2:$J$121,INDEX('Curriculum Master'!$O$2:$O$57,MATCH(E89,'Curriculum Master'!$D$2:$D$57,0)))/L89)+IF(CODE(K89)-64&lt;=MOD(COUNTIFS('Student Master'!$E$2:$E$121,D89,'Student Master'!$J$2:$J$121,INDEX('Curriculum Master'!$O$2:$O$57,MATCH(E89,'Curriculum Master'!$D$2:$D$57,0))),L89),1,0)</f>
        <v>6</v>
      </c>
      <c r="N89" s="3">
        <f>INDEX('Curriculum Master'!$G$2:$G$57,MATCH(E89,'Curriculum Master'!$D$2:$D$57,0))</f>
        <v>4</v>
      </c>
      <c r="O89" s="3">
        <f>N89*SessionsPerCredit</f>
        <v>40</v>
      </c>
      <c r="P89" s="3">
        <f>MinutesPerSession</f>
        <v>75</v>
      </c>
      <c r="Q89" s="3">
        <f>O89*P89</f>
        <v>3000</v>
      </c>
      <c r="R89" s="3">
        <f>Q89/60</f>
        <v>50</v>
      </c>
      <c r="S89" s="3">
        <f>N89*FacultyCreditHoursPerCredit</f>
        <v>60</v>
      </c>
      <c r="T89" s="3" t="str">
        <f>IF(MOD(C89,2)=1,"Ongoing","Upcoming")</f>
        <v>Upcoming</v>
      </c>
    </row>
    <row r="90" spans="1:20">
      <c r="A90" s="3" t="str">
        <f>INDEX('Curriculum Master'!$A$2:$A$57,MATCH(E90,'Curriculum Master'!$D$2:$D$57,0))</f>
        <v>2026-27</v>
      </c>
      <c r="B90" s="3" t="str">
        <f>IF(MOD(C90,2)=1,"Odd (Jul-Nov "&amp;LEFT(A90,4)&amp;")","Even (Jan-Apr "&amp;(LEFT(A90,4)+1)&amp;")")</f>
        <v>Even (Jan-Apr 2027)</v>
      </c>
      <c r="C90" s="3">
        <f>INDEX('Curriculum Master'!$C$2:$C$57,MATCH(E90,'Curriculum Master'!$D$2:$D$57,0))</f>
        <v>6</v>
      </c>
      <c r="D90" s="3" t="str">
        <f>(LEFT(A90,4)-INT((C90-1)/2))&amp;"-"&amp;RIGHT(LEFT(A90,4)-INT((C90-1)/2)+3,2)</f>
        <v>2024-27</v>
      </c>
      <c r="E90" s="2" t="s">
        <v>172</v>
      </c>
      <c r="F90" s="3" t="str">
        <f>INDEX('Curriculum Master'!$E$2:$E$57,MATCH(E90,'Curriculum Master'!$D$2:$D$57,0))</f>
        <v>Machine Learning for Managers</v>
      </c>
      <c r="G90" s="3" t="str">
        <f>INDEX('Curriculum Master'!$F$2:$F$57,MATCH(E90,'Curriculum Master'!$D$2:$D$57,0))</f>
        <v>Analytics</v>
      </c>
      <c r="H90" s="3" t="str">
        <f>INDEX('Curriculum Master'!$N$2:$N$57,MATCH(E90,'Curriculum Master'!$D$2:$D$57,0))</f>
        <v>Elective</v>
      </c>
      <c r="I90" s="3" t="str">
        <f>INDEX('Curriculum Master'!$R$2:$R$57,MATCH(E90,'Curriculum Master'!$D$2:$D$57,0))</f>
        <v>F013</v>
      </c>
      <c r="J90" s="3" t="str">
        <f>INDEX('Faculty Master'!$B$2:$B$21,MATCH(I90,'Faculty Master'!$A$2:$A$21,0))</f>
        <v>Dr. Kavya Reddy</v>
      </c>
      <c r="K90" s="2" t="s">
        <v>210</v>
      </c>
      <c r="L90" s="3">
        <f>COUNTIF('Faculty Utilization'!$E$2:$E$91,E90)</f>
        <v>1</v>
      </c>
      <c r="M90" s="3">
        <f>INT(COUNTIFS('Student Master'!$E$2:$E$121,D90,'Student Master'!$J$2:$J$121,INDEX('Curriculum Master'!$O$2:$O$57,MATCH(E90,'Curriculum Master'!$D$2:$D$57,0)))/L90)+IF(CODE(K90)-64&lt;=MOD(COUNTIFS('Student Master'!$E$2:$E$121,D90,'Student Master'!$J$2:$J$121,INDEX('Curriculum Master'!$O$2:$O$57,MATCH(E90,'Curriculum Master'!$D$2:$D$57,0))),L90),1,0)</f>
        <v>10</v>
      </c>
      <c r="N90" s="3">
        <f>INDEX('Curriculum Master'!$G$2:$G$57,MATCH(E90,'Curriculum Master'!$D$2:$D$57,0))</f>
        <v>4</v>
      </c>
      <c r="O90" s="3">
        <f>N90*SessionsPerCredit</f>
        <v>40</v>
      </c>
      <c r="P90" s="3">
        <f>MinutesPerSession</f>
        <v>75</v>
      </c>
      <c r="Q90" s="3">
        <f>O90*P90</f>
        <v>3000</v>
      </c>
      <c r="R90" s="3">
        <f>Q90/60</f>
        <v>50</v>
      </c>
      <c r="S90" s="3">
        <f>N90*FacultyCreditHoursPerCredit</f>
        <v>60</v>
      </c>
      <c r="T90" s="3" t="str">
        <f>IF(MOD(C90,2)=1,"Ongoing","Upcoming")</f>
        <v>Upcoming</v>
      </c>
    </row>
    <row r="91" spans="1:20">
      <c r="A91" s="3" t="str">
        <f>INDEX('Curriculum Master'!$A$2:$A$57,MATCH(E91,'Curriculum Master'!$D$2:$D$57,0))</f>
        <v>2026-27</v>
      </c>
      <c r="B91" s="3" t="str">
        <f>IF(MOD(C91,2)=1,"Odd (Jul-Nov "&amp;LEFT(A91,4)&amp;")","Even (Jan-Apr "&amp;(LEFT(A91,4)+1)&amp;")")</f>
        <v>Even (Jan-Apr 2027)</v>
      </c>
      <c r="C91" s="3">
        <f>INDEX('Curriculum Master'!$C$2:$C$57,MATCH(E91,'Curriculum Master'!$D$2:$D$57,0))</f>
        <v>6</v>
      </c>
      <c r="D91" s="3" t="str">
        <f>(LEFT(A91,4)-INT((C91-1)/2))&amp;"-"&amp;RIGHT(LEFT(A91,4)-INT((C91-1)/2)+3,2)</f>
        <v>2024-27</v>
      </c>
      <c r="E91" s="2" t="s">
        <v>174</v>
      </c>
      <c r="F91" s="3" t="str">
        <f>INDEX('Curriculum Master'!$E$2:$E$57,MATCH(E91,'Curriculum Master'!$D$2:$D$57,0))</f>
        <v>Business Intelligence with Power BI</v>
      </c>
      <c r="G91" s="3" t="str">
        <f>INDEX('Curriculum Master'!$F$2:$F$57,MATCH(E91,'Curriculum Master'!$D$2:$D$57,0))</f>
        <v>Information Systems</v>
      </c>
      <c r="H91" s="3" t="str">
        <f>INDEX('Curriculum Master'!$N$2:$N$57,MATCH(E91,'Curriculum Master'!$D$2:$D$57,0))</f>
        <v>Elective</v>
      </c>
      <c r="I91" s="3" t="str">
        <f>INDEX('Curriculum Master'!$R$2:$R$57,MATCH(E91,'Curriculum Master'!$D$2:$D$57,0))</f>
        <v>F006</v>
      </c>
      <c r="J91" s="3" t="str">
        <f>INDEX('Faculty Master'!$B$2:$B$21,MATCH(I91,'Faculty Master'!$A$2:$A$21,0))</f>
        <v>Prof. Karthik Subramanian</v>
      </c>
      <c r="K91" s="2" t="s">
        <v>210</v>
      </c>
      <c r="L91" s="3">
        <f>COUNTIF('Faculty Utilization'!$E$2:$E$91,E91)</f>
        <v>1</v>
      </c>
      <c r="M91" s="3">
        <f>INT(COUNTIFS('Student Master'!$E$2:$E$121,D91,'Student Master'!$J$2:$J$121,INDEX('Curriculum Master'!$O$2:$O$57,MATCH(E91,'Curriculum Master'!$D$2:$D$57,0)))/L91)+IF(CODE(K91)-64&lt;=MOD(COUNTIFS('Student Master'!$E$2:$E$121,D91,'Student Master'!$J$2:$J$121,INDEX('Curriculum Master'!$O$2:$O$57,MATCH(E91,'Curriculum Master'!$D$2:$D$57,0))),L91),1,0)</f>
        <v>10</v>
      </c>
      <c r="N91" s="3">
        <f>INDEX('Curriculum Master'!$G$2:$G$57,MATCH(E91,'Curriculum Master'!$D$2:$D$57,0))</f>
        <v>4</v>
      </c>
      <c r="O91" s="3">
        <f>N91*SessionsPerCredit</f>
        <v>40</v>
      </c>
      <c r="P91" s="3">
        <f>MinutesPerSession</f>
        <v>75</v>
      </c>
      <c r="Q91" s="3">
        <f>O91*P91</f>
        <v>3000</v>
      </c>
      <c r="R91" s="3">
        <f>Q91/60</f>
        <v>50</v>
      </c>
      <c r="S91" s="3">
        <f>N91*FacultyCreditHoursPerCredit</f>
        <v>60</v>
      </c>
      <c r="T91" s="3" t="str">
        <f>IF(MOD(C91,2)=1,"Ongoing","Upcoming")</f>
        <v>Upcoming</v>
      </c>
    </row>
  </sheetData>
  <autoFilter ref="A1:T9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6233F"/>
  </sheetPr>
  <dimension ref="A1:C8"/>
  <sheetViews>
    <sheetView workbookViewId="0"/>
  </sheetViews>
  <sheetFormatPr defaultRowHeight="15"/>
  <cols>
    <col min="1" max="1" width="50.7109375" customWidth="1"/>
    <col min="2" max="2" width="10.7109375" customWidth="1"/>
    <col min="3" max="3" width="80.7109375" customWidth="1"/>
  </cols>
  <sheetData>
    <row r="1" spans="1:3">
      <c r="A1" s="1" t="s">
        <v>1195</v>
      </c>
      <c r="B1" s="1" t="s">
        <v>1196</v>
      </c>
      <c r="C1" s="1" t="s">
        <v>1197</v>
      </c>
    </row>
    <row r="2" spans="1:3">
      <c r="A2" s="2" t="s">
        <v>1198</v>
      </c>
      <c r="B2" s="2">
        <v>10</v>
      </c>
      <c r="C2" s="2" t="s">
        <v>1199</v>
      </c>
    </row>
    <row r="3" spans="1:3">
      <c r="A3" s="2" t="s">
        <v>1200</v>
      </c>
      <c r="B3" s="2">
        <v>75</v>
      </c>
      <c r="C3" s="2" t="s">
        <v>1201</v>
      </c>
    </row>
    <row r="4" spans="1:3">
      <c r="A4" s="2" t="s">
        <v>1202</v>
      </c>
      <c r="B4" s="2">
        <v>15</v>
      </c>
      <c r="C4" s="2" t="s">
        <v>1203</v>
      </c>
    </row>
    <row r="5" spans="1:3">
      <c r="A5" s="2" t="s">
        <v>1204</v>
      </c>
      <c r="B5" s="2">
        <v>150</v>
      </c>
      <c r="C5" s="2" t="s">
        <v>1205</v>
      </c>
    </row>
    <row r="6" spans="1:3">
      <c r="A6" s="2" t="str">
        <f>"Hours taught per credit"</f>
        <v>Hours taught per credit</v>
      </c>
      <c r="B6" s="3">
        <f>SessionsPerCredit*MinutesPerSession/60</f>
        <v>12.5</v>
      </c>
      <c r="C6" s="2" t="s">
        <v>1206</v>
      </c>
    </row>
    <row r="8" spans="1:3">
      <c r="A8" s="4" t="s">
        <v>1207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Curriculum Master</vt:lpstr>
      <vt:lpstr>Student Master</vt:lpstr>
      <vt:lpstr>Faculty Master</vt:lpstr>
      <vt:lpstr>Faculty Utilization</vt:lpstr>
      <vt:lpstr>Assumptions</vt:lpstr>
      <vt:lpstr>FacultyCreditHoursPerCredit</vt:lpstr>
      <vt:lpstr>FacultyGoal</vt:lpstr>
      <vt:lpstr>MinutesPerSession</vt:lpstr>
      <vt:lpstr>SessionsPerCredit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2026-10-13T03:04:16Z</dcterms:created>
  <dcterms:modified xsi:type="dcterms:W3CDTF">2026-10-13T03:04:16Z</dcterms:modified>
</cp:coreProperties>
</file>